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5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Monthly P&amp;L" sheetId="3" state="visible" r:id="rId3"/>
    <sheet xmlns:r="http://schemas.openxmlformats.org/officeDocument/2006/relationships" name="Valuation" sheetId="4" state="visible" r:id="rId4"/>
    <sheet xmlns:r="http://schemas.openxmlformats.org/officeDocument/2006/relationships" name="Outreach Tracker" sheetId="5" state="visible" r:id="rId5"/>
    <sheet xmlns:r="http://schemas.openxmlformats.org/officeDocument/2006/relationships" name="Unit Economic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;($#,##0);&quot;-&quot;"/>
    <numFmt numFmtId="166" formatCode="#,##0.0"/>
  </numFmts>
  <fonts count="20">
    <font>
      <name val="Calibri"/>
      <family val="2"/>
      <color theme="1"/>
      <sz val="11"/>
      <scheme val="minor"/>
    </font>
    <font>
      <name val="Arial"/>
      <b val="1"/>
      <color rgb="00D4A843"/>
      <sz val="14"/>
    </font>
    <font>
      <name val="Arial"/>
      <color rgb="00888888"/>
      <sz val="10"/>
    </font>
    <font>
      <name val="Arial"/>
      <b val="1"/>
      <color rgb="00FFFFFF"/>
      <sz val="10"/>
    </font>
    <font>
      <name val="Arial"/>
      <b val="1"/>
      <color rgb="00D4A843"/>
      <sz val="10"/>
    </font>
    <font>
      <name val="Arial"/>
      <color rgb="002A2A2A"/>
      <sz val="10"/>
    </font>
    <font>
      <name val="Arial"/>
      <color rgb="000000FF"/>
      <sz val="10"/>
    </font>
    <font>
      <name val="Arial"/>
      <color rgb="00666666"/>
      <sz val="10"/>
    </font>
    <font>
      <name val="Arial"/>
      <sz val="10"/>
    </font>
    <font>
      <name val="Arial"/>
      <color rgb="00000000"/>
      <sz val="10"/>
    </font>
    <font>
      <name val="Arial"/>
      <b val="1"/>
      <sz val="10"/>
    </font>
    <font>
      <name val="Arial"/>
      <b val="1"/>
      <color rgb="00000000"/>
      <sz val="10"/>
    </font>
    <font>
      <name val="Arial"/>
      <b val="1"/>
      <color rgb="00FFFFFF"/>
      <sz val="11"/>
    </font>
    <font>
      <name val="Arial"/>
      <b val="1"/>
      <sz val="11"/>
    </font>
    <font>
      <name val="Arial"/>
      <b val="1"/>
      <color rgb="001A6B2A"/>
      <sz val="12"/>
    </font>
    <font>
      <name val="Arial"/>
      <b val="1"/>
      <color rgb="00D4A843"/>
      <sz val="16"/>
    </font>
    <font>
      <name val="Arial"/>
      <b val="1"/>
      <color rgb="00AAAAAA"/>
      <sz val="9"/>
    </font>
    <font>
      <name val="Arial"/>
      <b val="1"/>
      <color rgb="001A6B2A"/>
      <sz val="18"/>
    </font>
    <font>
      <name val="Arial"/>
      <color rgb="00888888"/>
      <sz val="9"/>
    </font>
    <font>
      <name val="Arial"/>
      <b val="1"/>
      <color rgb="00FFFFFF"/>
      <sz val="9"/>
    </font>
  </fonts>
  <fills count="15">
    <fill>
      <patternFill/>
    </fill>
    <fill>
      <patternFill patternType="gray125"/>
    </fill>
    <fill>
      <patternFill patternType="solid">
        <fgColor rgb="0008090E"/>
      </patternFill>
    </fill>
    <fill>
      <patternFill patternType="solid">
        <fgColor rgb="00F8F8F8"/>
      </patternFill>
    </fill>
    <fill>
      <patternFill patternType="solid">
        <fgColor rgb="001A1A2E"/>
      </patternFill>
    </fill>
    <fill>
      <patternFill patternType="solid">
        <fgColor rgb="00F0F0F0"/>
      </patternFill>
    </fill>
    <fill>
      <patternFill patternType="solid">
        <fgColor rgb="000D0F18"/>
      </patternFill>
    </fill>
    <fill>
      <patternFill patternType="solid">
        <fgColor rgb="00E8F0FF"/>
      </patternFill>
    </fill>
    <fill>
      <patternFill patternType="solid">
        <fgColor rgb="00FFF9E6"/>
      </patternFill>
    </fill>
    <fill>
      <patternFill patternType="solid">
        <fgColor rgb="00FFF0F0"/>
      </patternFill>
    </fill>
    <fill>
      <patternFill patternType="solid">
        <fgColor rgb="00E6FFE6"/>
      </patternFill>
    </fill>
    <fill>
      <patternFill patternType="solid">
        <fgColor rgb="00E8F4FF"/>
      </patternFill>
    </fill>
    <fill>
      <patternFill patternType="solid">
        <fgColor rgb="00F5E6FF"/>
      </patternFill>
    </fill>
    <fill>
      <patternFill patternType="solid">
        <fgColor rgb="00F8F6F0"/>
      </patternFill>
    </fill>
    <fill>
      <patternFill patternType="solid">
        <fgColor rgb="00252D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pivotButton="0" quotePrefix="0" xfId="0"/>
    <xf numFmtId="0" fontId="15" fillId="2" borderId="0" applyAlignment="1" pivotButton="0" quotePrefix="0" xfId="0">
      <alignment horizontal="center" vertical="center"/>
    </xf>
    <xf numFmtId="0" fontId="2" fillId="13" borderId="0" pivotButton="0" quotePrefix="0" xfId="0"/>
    <xf numFmtId="0" fontId="16" fillId="5" borderId="0" applyAlignment="1" pivotButton="0" quotePrefix="0" xfId="0">
      <alignment horizontal="center" vertical="center"/>
    </xf>
    <xf numFmtId="165" fontId="17" fillId="0" borderId="0" applyAlignment="1" pivotButton="0" quotePrefix="0" xfId="0">
      <alignment horizontal="center"/>
    </xf>
    <xf numFmtId="0" fontId="18" fillId="0" borderId="0" applyAlignment="1" pivotButton="0" quotePrefix="0" xfId="0">
      <alignment horizontal="center"/>
    </xf>
    <xf numFmtId="0" fontId="12" fillId="4" borderId="0" applyAlignment="1" pivotButton="0" quotePrefix="0" xfId="0">
      <alignment horizontal="center" vertical="center"/>
    </xf>
    <xf numFmtId="0" fontId="19" fillId="14" borderId="0" applyAlignment="1" pivotButton="0" quotePrefix="0" xfId="0">
      <alignment horizontal="center" vertical="center"/>
    </xf>
    <xf numFmtId="0" fontId="8" fillId="3" borderId="0" pivotButton="0" quotePrefix="0" xfId="0"/>
    <xf numFmtId="165" fontId="8" fillId="3" borderId="0" pivotButton="0" quotePrefix="0" xfId="0"/>
    <xf numFmtId="3" fontId="8" fillId="3" borderId="0" pivotButton="0" quotePrefix="0" xfId="0"/>
    <xf numFmtId="164" fontId="8" fillId="3" borderId="0" pivotButton="0" quotePrefix="0" xfId="0"/>
    <xf numFmtId="0" fontId="8" fillId="0" borderId="0" pivotButton="0" quotePrefix="0" xfId="0"/>
    <xf numFmtId="165" fontId="8" fillId="0" borderId="0" pivotButton="0" quotePrefix="0" xfId="0"/>
    <xf numFmtId="3" fontId="8" fillId="0" borderId="0" pivotButton="0" quotePrefix="0" xfId="0"/>
    <xf numFmtId="164" fontId="8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/>
    </xf>
    <xf numFmtId="0" fontId="4" fillId="5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164" fontId="6" fillId="0" borderId="0" applyAlignment="1" pivotButton="0" quotePrefix="0" xfId="0">
      <alignment horizontal="right"/>
    </xf>
    <xf numFmtId="0" fontId="4" fillId="6" borderId="0" applyAlignment="1" pivotButton="0" quotePrefix="0" xfId="0">
      <alignment horizontal="center" vertical="center"/>
    </xf>
    <xf numFmtId="3" fontId="9" fillId="0" borderId="0" applyAlignment="1" pivotButton="0" quotePrefix="0" xfId="0">
      <alignment horizontal="right"/>
    </xf>
    <xf numFmtId="3" fontId="8" fillId="0" borderId="0" applyAlignment="1" pivotButton="0" quotePrefix="0" xfId="0">
      <alignment horizontal="right"/>
    </xf>
    <xf numFmtId="0" fontId="10" fillId="7" borderId="0" pivotButton="0" quotePrefix="0" xfId="0"/>
    <xf numFmtId="3" fontId="11" fillId="7" borderId="0" applyAlignment="1" pivotButton="0" quotePrefix="0" xfId="0">
      <alignment horizontal="right"/>
    </xf>
    <xf numFmtId="3" fontId="10" fillId="7" borderId="0" applyAlignment="1" pivotButton="0" quotePrefix="0" xfId="0">
      <alignment horizontal="right"/>
    </xf>
    <xf numFmtId="165" fontId="9" fillId="0" borderId="0" applyAlignment="1" pivotButton="0" quotePrefix="0" xfId="0">
      <alignment horizontal="right"/>
    </xf>
    <xf numFmtId="165" fontId="8" fillId="0" borderId="0" applyAlignment="1" pivotButton="0" quotePrefix="0" xfId="0">
      <alignment horizontal="right"/>
    </xf>
    <xf numFmtId="0" fontId="10" fillId="8" borderId="0" pivotButton="0" quotePrefix="0" xfId="0"/>
    <xf numFmtId="165" fontId="11" fillId="8" borderId="0" applyAlignment="1" pivotButton="0" quotePrefix="0" xfId="0">
      <alignment horizontal="right"/>
    </xf>
    <xf numFmtId="165" fontId="10" fillId="8" borderId="0" applyAlignment="1" pivotButton="0" quotePrefix="0" xfId="0">
      <alignment horizontal="right"/>
    </xf>
    <xf numFmtId="0" fontId="10" fillId="9" borderId="0" pivotButton="0" quotePrefix="0" xfId="0"/>
    <xf numFmtId="165" fontId="11" fillId="9" borderId="0" applyAlignment="1" pivotButton="0" quotePrefix="0" xfId="0">
      <alignment horizontal="right"/>
    </xf>
    <xf numFmtId="165" fontId="10" fillId="9" borderId="0" applyAlignment="1" pivotButton="0" quotePrefix="0" xfId="0">
      <alignment horizontal="right"/>
    </xf>
    <xf numFmtId="0" fontId="10" fillId="10" borderId="0" pivotButton="0" quotePrefix="0" xfId="0"/>
    <xf numFmtId="165" fontId="11" fillId="10" borderId="0" applyAlignment="1" pivotButton="0" quotePrefix="0" xfId="0">
      <alignment horizontal="right"/>
    </xf>
    <xf numFmtId="165" fontId="10" fillId="10" borderId="0" applyAlignment="1" pivotButton="0" quotePrefix="0" xfId="0">
      <alignment horizontal="right"/>
    </xf>
    <xf numFmtId="164" fontId="9" fillId="0" borderId="0" applyAlignment="1" pivotButton="0" quotePrefix="0" xfId="0">
      <alignment horizontal="right"/>
    </xf>
    <xf numFmtId="164" fontId="8" fillId="0" borderId="0" applyAlignment="1" pivotButton="0" quotePrefix="0" xfId="0">
      <alignment horizontal="right"/>
    </xf>
    <xf numFmtId="0" fontId="10" fillId="11" borderId="0" pivotButton="0" quotePrefix="0" xfId="0"/>
    <xf numFmtId="165" fontId="11" fillId="11" borderId="0" applyAlignment="1" pivotButton="0" quotePrefix="0" xfId="0">
      <alignment horizontal="right"/>
    </xf>
    <xf numFmtId="165" fontId="10" fillId="11" borderId="0" applyAlignment="1" pivotButton="0" quotePrefix="0" xfId="0">
      <alignment horizontal="right"/>
    </xf>
    <xf numFmtId="0" fontId="10" fillId="12" borderId="0" pivotButton="0" quotePrefix="0" xfId="0"/>
    <xf numFmtId="165" fontId="11" fillId="12" borderId="0" applyAlignment="1" pivotButton="0" quotePrefix="0" xfId="0">
      <alignment horizontal="right"/>
    </xf>
    <xf numFmtId="165" fontId="10" fillId="12" borderId="0" applyAlignment="1" pivotButton="0" quotePrefix="0" xfId="0">
      <alignment horizontal="right"/>
    </xf>
    <xf numFmtId="165" fontId="9" fillId="0" borderId="0" pivotButton="0" quotePrefix="0" xfId="0"/>
    <xf numFmtId="165" fontId="6" fillId="0" borderId="0" pivotButton="0" quotePrefix="0" xfId="0"/>
    <xf numFmtId="0" fontId="13" fillId="0" borderId="0" pivotButton="0" quotePrefix="0" xfId="0"/>
    <xf numFmtId="165" fontId="14" fillId="0" borderId="0" pivotButton="0" quotePrefix="0" xfId="0"/>
    <xf numFmtId="164" fontId="9" fillId="0" borderId="0" pivotButton="0" quotePrefix="0" xfId="0"/>
    <xf numFmtId="0" fontId="10" fillId="0" borderId="0" pivotButton="0" quotePrefix="0" xfId="0"/>
    <xf numFmtId="165" fontId="10" fillId="0" borderId="0" pivotButton="0" quotePrefix="0" xfId="0"/>
    <xf numFmtId="166" fontId="6" fillId="0" borderId="0" pivotButton="0" quotePrefix="0" xfId="0"/>
    <xf numFmtId="166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2" customWidth="1" min="4" max="4"/>
    <col width="14" customWidth="1" min="5" max="5"/>
    <col width="14" customWidth="1" min="6" max="6"/>
    <col width="16" customWidth="1" min="7" max="7"/>
    <col width="5" customWidth="1" min="8" max="8"/>
  </cols>
  <sheetData>
    <row r="1" ht="36" customHeight="1">
      <c r="A1" s="1" t="inlineStr">
        <is>
          <t>OCULUS INTELLIGENCE GROUP — EXECUTIVE DASHBOARD</t>
        </is>
      </c>
    </row>
    <row r="2" ht="16" customHeight="1">
      <c r="A2" s="2" t="inlineStr">
        <is>
          <t>Oculus Intelligence Group · Numerology 10 · AI-Powered OSINT Platform · oculus-intel.io</t>
        </is>
      </c>
    </row>
    <row r="4" ht="16" customHeight="1">
      <c r="A4" s="3" t="inlineStr">
        <is>
          <t>Month 1 MRR</t>
        </is>
      </c>
      <c r="C4" s="3" t="inlineStr">
        <is>
          <t>Month 3 MRR</t>
        </is>
      </c>
      <c r="E4" s="3" t="inlineStr">
        <is>
          <t>Month 12 MRR</t>
        </is>
      </c>
      <c r="G4" s="3" t="inlineStr">
        <is>
          <t>Year 1 ARR</t>
        </is>
      </c>
    </row>
    <row r="5" ht="28" customHeight="1">
      <c r="A5" s="4">
        <f>'Monthly P&amp;L'!B12</f>
        <v/>
      </c>
      <c r="C5" s="4">
        <f>'Monthly P&amp;L'!D12</f>
        <v/>
      </c>
      <c r="E5" s="4">
        <f>'Monthly P&amp;L'!M12</f>
        <v/>
      </c>
      <c r="G5" s="4">
        <f>'Monthly P&amp;L'!N12*12</f>
        <v/>
      </c>
    </row>
    <row r="6" ht="14" customHeight="1">
      <c r="A6" s="5" t="inlineStr">
        <is>
          <t>Target: $1,988</t>
        </is>
      </c>
      <c r="C6" s="5" t="inlineStr">
        <is>
          <t>Target: $12,950</t>
        </is>
      </c>
      <c r="E6" s="5" t="inlineStr">
        <is>
          <t>Target: $100,000</t>
        </is>
      </c>
      <c r="G6" s="5" t="inlineStr">
        <is>
          <t>Target: $1.2M</t>
        </is>
      </c>
    </row>
    <row r="7"/>
    <row r="9" ht="22" customHeight="1">
      <c r="A9" s="6" t="inlineStr">
        <is>
          <t>12-MONTH FINANCIAL SUMMARY</t>
        </is>
      </c>
    </row>
    <row r="10" ht="20" customHeight="1">
      <c r="A10" s="7" t="inlineStr">
        <is>
          <t>MONTH</t>
        </is>
      </c>
      <c r="B10" s="7" t="inlineStr">
        <is>
          <t>MRR ($)</t>
        </is>
      </c>
      <c r="C10" s="7" t="inlineStr">
        <is>
          <t>ARR ($)</t>
        </is>
      </c>
      <c r="D10" s="7" t="inlineStr">
        <is>
          <t>TOTAL SUBS</t>
        </is>
      </c>
      <c r="E10" s="7" t="inlineStr">
        <is>
          <t>GROSS MARGIN %</t>
        </is>
      </c>
      <c r="F10" s="7" t="inlineStr">
        <is>
          <t>EBITDA ($)</t>
        </is>
      </c>
      <c r="G10" s="7" t="inlineStr">
        <is>
          <t>CUM CASH FLOW ($)</t>
        </is>
      </c>
    </row>
    <row r="11" ht="16" customHeight="1">
      <c r="A11" s="8" t="inlineStr">
        <is>
          <t>Apr 26</t>
        </is>
      </c>
      <c r="B11" s="9">
        <f>'Monthly P&amp;L'!B12</f>
        <v/>
      </c>
      <c r="C11" s="9">
        <f>'Monthly P&amp;L'!B13</f>
        <v/>
      </c>
      <c r="D11" s="10">
        <f>'Monthly P&amp;L'!B7</f>
        <v/>
      </c>
      <c r="E11" s="11">
        <f>'Monthly P&amp;L'!B21</f>
        <v/>
      </c>
      <c r="F11" s="9">
        <f>'Monthly P&amp;L'!B30</f>
        <v/>
      </c>
      <c r="G11" s="9">
        <f>'Monthly P&amp;L'!B32</f>
        <v/>
      </c>
    </row>
    <row r="12" ht="16" customHeight="1">
      <c r="A12" s="12" t="inlineStr">
        <is>
          <t>May 26</t>
        </is>
      </c>
      <c r="B12" s="13">
        <f>'Monthly P&amp;L'!C12</f>
        <v/>
      </c>
      <c r="C12" s="13">
        <f>'Monthly P&amp;L'!C13</f>
        <v/>
      </c>
      <c r="D12" s="14">
        <f>'Monthly P&amp;L'!C7</f>
        <v/>
      </c>
      <c r="E12" s="15">
        <f>'Monthly P&amp;L'!C21</f>
        <v/>
      </c>
      <c r="F12" s="13">
        <f>'Monthly P&amp;L'!C30</f>
        <v/>
      </c>
      <c r="G12" s="13">
        <f>'Monthly P&amp;L'!C32</f>
        <v/>
      </c>
    </row>
    <row r="13" ht="16" customHeight="1">
      <c r="A13" s="8" t="inlineStr">
        <is>
          <t>Jun 26</t>
        </is>
      </c>
      <c r="B13" s="9">
        <f>'Monthly P&amp;L'!D12</f>
        <v/>
      </c>
      <c r="C13" s="9">
        <f>'Monthly P&amp;L'!D13</f>
        <v/>
      </c>
      <c r="D13" s="10">
        <f>'Monthly P&amp;L'!D7</f>
        <v/>
      </c>
      <c r="E13" s="11">
        <f>'Monthly P&amp;L'!D21</f>
        <v/>
      </c>
      <c r="F13" s="9">
        <f>'Monthly P&amp;L'!D30</f>
        <v/>
      </c>
      <c r="G13" s="9">
        <f>'Monthly P&amp;L'!D32</f>
        <v/>
      </c>
    </row>
    <row r="14" ht="16" customHeight="1">
      <c r="A14" s="12" t="inlineStr">
        <is>
          <t>Jul 26</t>
        </is>
      </c>
      <c r="B14" s="13">
        <f>'Monthly P&amp;L'!E12</f>
        <v/>
      </c>
      <c r="C14" s="13">
        <f>'Monthly P&amp;L'!E13</f>
        <v/>
      </c>
      <c r="D14" s="14">
        <f>'Monthly P&amp;L'!E7</f>
        <v/>
      </c>
      <c r="E14" s="15">
        <f>'Monthly P&amp;L'!E21</f>
        <v/>
      </c>
      <c r="F14" s="13">
        <f>'Monthly P&amp;L'!E30</f>
        <v/>
      </c>
      <c r="G14" s="13">
        <f>'Monthly P&amp;L'!E32</f>
        <v/>
      </c>
    </row>
    <row r="15" ht="16" customHeight="1">
      <c r="A15" s="8" t="inlineStr">
        <is>
          <t>Aug 26</t>
        </is>
      </c>
      <c r="B15" s="9">
        <f>'Monthly P&amp;L'!F12</f>
        <v/>
      </c>
      <c r="C15" s="9">
        <f>'Monthly P&amp;L'!F13</f>
        <v/>
      </c>
      <c r="D15" s="10">
        <f>'Monthly P&amp;L'!F7</f>
        <v/>
      </c>
      <c r="E15" s="11">
        <f>'Monthly P&amp;L'!F21</f>
        <v/>
      </c>
      <c r="F15" s="9">
        <f>'Monthly P&amp;L'!F30</f>
        <v/>
      </c>
      <c r="G15" s="9">
        <f>'Monthly P&amp;L'!F32</f>
        <v/>
      </c>
    </row>
    <row r="16" ht="16" customHeight="1">
      <c r="A16" s="12" t="inlineStr">
        <is>
          <t>Sep 26</t>
        </is>
      </c>
      <c r="B16" s="13">
        <f>'Monthly P&amp;L'!G12</f>
        <v/>
      </c>
      <c r="C16" s="13">
        <f>'Monthly P&amp;L'!G13</f>
        <v/>
      </c>
      <c r="D16" s="14">
        <f>'Monthly P&amp;L'!G7</f>
        <v/>
      </c>
      <c r="E16" s="15">
        <f>'Monthly P&amp;L'!G21</f>
        <v/>
      </c>
      <c r="F16" s="13">
        <f>'Monthly P&amp;L'!G30</f>
        <v/>
      </c>
      <c r="G16" s="13">
        <f>'Monthly P&amp;L'!G32</f>
        <v/>
      </c>
    </row>
    <row r="17" ht="16" customHeight="1">
      <c r="A17" s="8" t="inlineStr">
        <is>
          <t>Oct 26</t>
        </is>
      </c>
      <c r="B17" s="9">
        <f>'Monthly P&amp;L'!H12</f>
        <v/>
      </c>
      <c r="C17" s="9">
        <f>'Monthly P&amp;L'!H13</f>
        <v/>
      </c>
      <c r="D17" s="10">
        <f>'Monthly P&amp;L'!H7</f>
        <v/>
      </c>
      <c r="E17" s="11">
        <f>'Monthly P&amp;L'!H21</f>
        <v/>
      </c>
      <c r="F17" s="9">
        <f>'Monthly P&amp;L'!H30</f>
        <v/>
      </c>
      <c r="G17" s="9">
        <f>'Monthly P&amp;L'!H32</f>
        <v/>
      </c>
    </row>
    <row r="18" ht="16" customHeight="1">
      <c r="A18" s="12" t="inlineStr">
        <is>
          <t>Nov 26</t>
        </is>
      </c>
      <c r="B18" s="13">
        <f>'Monthly P&amp;L'!I12</f>
        <v/>
      </c>
      <c r="C18" s="13">
        <f>'Monthly P&amp;L'!I13</f>
        <v/>
      </c>
      <c r="D18" s="14">
        <f>'Monthly P&amp;L'!I7</f>
        <v/>
      </c>
      <c r="E18" s="15">
        <f>'Monthly P&amp;L'!I21</f>
        <v/>
      </c>
      <c r="F18" s="13">
        <f>'Monthly P&amp;L'!I30</f>
        <v/>
      </c>
      <c r="G18" s="13">
        <f>'Monthly P&amp;L'!I32</f>
        <v/>
      </c>
    </row>
    <row r="19" ht="16" customHeight="1">
      <c r="A19" s="8" t="inlineStr">
        <is>
          <t>Dec 26</t>
        </is>
      </c>
      <c r="B19" s="9">
        <f>'Monthly P&amp;L'!J12</f>
        <v/>
      </c>
      <c r="C19" s="9">
        <f>'Monthly P&amp;L'!J13</f>
        <v/>
      </c>
      <c r="D19" s="10">
        <f>'Monthly P&amp;L'!J7</f>
        <v/>
      </c>
      <c r="E19" s="11">
        <f>'Monthly P&amp;L'!J21</f>
        <v/>
      </c>
      <c r="F19" s="9">
        <f>'Monthly P&amp;L'!J30</f>
        <v/>
      </c>
      <c r="G19" s="9">
        <f>'Monthly P&amp;L'!J32</f>
        <v/>
      </c>
    </row>
    <row r="20" ht="16" customHeight="1">
      <c r="A20" s="12" t="inlineStr">
        <is>
          <t>Jan 27</t>
        </is>
      </c>
      <c r="B20" s="13">
        <f>'Monthly P&amp;L'!K12</f>
        <v/>
      </c>
      <c r="C20" s="13">
        <f>'Monthly P&amp;L'!K13</f>
        <v/>
      </c>
      <c r="D20" s="14">
        <f>'Monthly P&amp;L'!K7</f>
        <v/>
      </c>
      <c r="E20" s="15">
        <f>'Monthly P&amp;L'!K21</f>
        <v/>
      </c>
      <c r="F20" s="13">
        <f>'Monthly P&amp;L'!K30</f>
        <v/>
      </c>
      <c r="G20" s="13">
        <f>'Monthly P&amp;L'!K32</f>
        <v/>
      </c>
    </row>
    <row r="21" ht="16" customHeight="1">
      <c r="A21" s="8" t="inlineStr">
        <is>
          <t>Feb 27</t>
        </is>
      </c>
      <c r="B21" s="9">
        <f>'Monthly P&amp;L'!L12</f>
        <v/>
      </c>
      <c r="C21" s="9">
        <f>'Monthly P&amp;L'!L13</f>
        <v/>
      </c>
      <c r="D21" s="10">
        <f>'Monthly P&amp;L'!L7</f>
        <v/>
      </c>
      <c r="E21" s="11">
        <f>'Monthly P&amp;L'!L21</f>
        <v/>
      </c>
      <c r="F21" s="9">
        <f>'Monthly P&amp;L'!L30</f>
        <v/>
      </c>
      <c r="G21" s="9">
        <f>'Monthly P&amp;L'!L32</f>
        <v/>
      </c>
    </row>
    <row r="22" ht="16" customHeight="1">
      <c r="A22" s="12" t="inlineStr">
        <is>
          <t>Mar 27</t>
        </is>
      </c>
      <c r="B22" s="13">
        <f>'Monthly P&amp;L'!M12</f>
        <v/>
      </c>
      <c r="C22" s="13">
        <f>'Monthly P&amp;L'!M13</f>
        <v/>
      </c>
      <c r="D22" s="14">
        <f>'Monthly P&amp;L'!M7</f>
        <v/>
      </c>
      <c r="E22" s="15">
        <f>'Monthly P&amp;L'!M21</f>
        <v/>
      </c>
      <c r="F22" s="13">
        <f>'Monthly P&amp;L'!M30</f>
        <v/>
      </c>
      <c r="G22" s="13">
        <f>'Monthly P&amp;L'!M32</f>
        <v/>
      </c>
    </row>
  </sheetData>
  <mergeCells count="19">
    <mergeCell ref="A9:H9"/>
    <mergeCell ref="C6:D6"/>
    <mergeCell ref="C5:D5"/>
    <mergeCell ref="E5:F5"/>
    <mergeCell ref="A1:H1"/>
    <mergeCell ref="A6:B6"/>
    <mergeCell ref="C4:D4"/>
    <mergeCell ref="E4:F4"/>
    <mergeCell ref="A7:B7"/>
    <mergeCell ref="G7:H7"/>
    <mergeCell ref="G6:H6"/>
    <mergeCell ref="E6:F6"/>
    <mergeCell ref="A2:H2"/>
    <mergeCell ref="A5:B5"/>
    <mergeCell ref="G5:H5"/>
    <mergeCell ref="A4:B4"/>
    <mergeCell ref="G4:H4"/>
    <mergeCell ref="C7:D7"/>
    <mergeCell ref="E7:F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16" customWidth="1" min="2" max="2"/>
    <col width="60" customWidth="1" min="3" max="3"/>
    <col width="5" customWidth="1" min="4" max="4"/>
    <col width="5" customWidth="1" min="5" max="5"/>
    <col width="5" customWidth="1" min="6" max="6"/>
    <col width="5" customWidth="1" min="7" max="7"/>
  </cols>
  <sheetData>
    <row r="1" ht="30" customHeight="1">
      <c r="A1" s="16" t="inlineStr">
        <is>
          <t>OCULUS INTELLIGENCE GROUP — FINANCIAL MODEL ASSUMPTIONS</t>
        </is>
      </c>
    </row>
    <row r="2">
      <c r="A2" s="17" t="inlineStr">
        <is>
          <t>Blue = Input cells you can change | Black = Calculated | Source: Internal projections, March 2026</t>
        </is>
      </c>
    </row>
    <row r="4">
      <c r="A4" s="18" t="inlineStr">
        <is>
          <t>ASSUMPTION</t>
        </is>
      </c>
      <c r="B4" s="18" t="inlineStr">
        <is>
          <t>VALUE</t>
        </is>
      </c>
      <c r="C4" s="18" t="inlineStr">
        <is>
          <t>NOTES</t>
        </is>
      </c>
    </row>
    <row r="5" ht="18" customHeight="1">
      <c r="A5" s="19" t="inlineStr">
        <is>
          <t>PRICING</t>
        </is>
      </c>
    </row>
    <row r="6">
      <c r="A6" s="20" t="inlineStr">
        <is>
          <t>Analyst Plan ($/mo)</t>
        </is>
      </c>
      <c r="B6" s="21" t="n">
        <v>99</v>
      </c>
      <c r="C6" s="22" t="inlineStr">
        <is>
          <t>Monthly recurring price</t>
        </is>
      </c>
    </row>
    <row r="7">
      <c r="A7" s="20" t="inlineStr">
        <is>
          <t>Professional Plan ($/mo)</t>
        </is>
      </c>
      <c r="B7" s="21" t="n">
        <v>499</v>
      </c>
      <c r="C7" s="22" t="inlineStr">
        <is>
          <t>Monthly recurring price</t>
        </is>
      </c>
    </row>
    <row r="8">
      <c r="A8" s="20" t="inlineStr">
        <is>
          <t>Enterprise Plan ($/mo)</t>
        </is>
      </c>
      <c r="B8" s="21" t="n">
        <v>2000</v>
      </c>
      <c r="C8" s="22" t="inlineStr">
        <is>
          <t>Minimum enterprise contract</t>
        </is>
      </c>
    </row>
    <row r="9">
      <c r="A9" s="20" t="inlineStr">
        <is>
          <t>Annual discount (%)</t>
        </is>
      </c>
      <c r="B9" s="23" t="n">
        <v>0.15</v>
      </c>
      <c r="C9" s="22" t="inlineStr">
        <is>
          <t>15% discount for annual prepay</t>
        </is>
      </c>
    </row>
    <row r="10" ht="18" customHeight="1">
      <c r="A10" s="19" t="inlineStr">
        <is>
          <t>GROWTH</t>
        </is>
      </c>
    </row>
    <row r="11">
      <c r="A11" s="20" t="inlineStr">
        <is>
          <t>Month 1 — Analyst customers</t>
        </is>
      </c>
      <c r="B11" s="21" t="n">
        <v>10</v>
      </c>
      <c r="C11" s="22" t="inlineStr">
        <is>
          <t>Conservative outreach estimate</t>
        </is>
      </c>
    </row>
    <row r="12">
      <c r="A12" s="20" t="inlineStr">
        <is>
          <t>Month 1 — Professional customers</t>
        </is>
      </c>
      <c r="B12" s="21" t="n">
        <v>2</v>
      </c>
      <c r="C12" s="22" t="inlineStr">
        <is>
          <t>Direct outreach to traders</t>
        </is>
      </c>
    </row>
    <row r="13">
      <c r="A13" s="20" t="inlineStr">
        <is>
          <t>Month 1 — Enterprise customers</t>
        </is>
      </c>
      <c r="B13" s="21" t="n">
        <v>0</v>
      </c>
      <c r="C13" s="22" t="inlineStr">
        <is>
          <t>Enterprise deals take 60+ days</t>
        </is>
      </c>
    </row>
    <row r="14">
      <c r="A14" s="20" t="inlineStr">
        <is>
          <t>Monthly growth rate — Analyst (%)</t>
        </is>
      </c>
      <c r="B14" s="23" t="n">
        <v>0.25</v>
      </c>
      <c r="C14" s="22" t="inlineStr">
        <is>
          <t>25% MoM growth assumption</t>
        </is>
      </c>
    </row>
    <row r="15">
      <c r="A15" s="20" t="inlineStr">
        <is>
          <t>Monthly growth rate — Professional (%)</t>
        </is>
      </c>
      <c r="B15" s="23" t="n">
        <v>0.3</v>
      </c>
      <c r="C15" s="22" t="inlineStr">
        <is>
          <t>30% MoM growth assumption</t>
        </is>
      </c>
    </row>
    <row r="16">
      <c r="A16" s="20" t="inlineStr">
        <is>
          <t>Monthly growth rate — Enterprise (%)</t>
        </is>
      </c>
      <c r="B16" s="23" t="n">
        <v>0.4</v>
      </c>
      <c r="C16" s="22" t="inlineStr">
        <is>
          <t>40% MoM after first deal signed</t>
        </is>
      </c>
    </row>
    <row r="17">
      <c r="A17" s="20" t="inlineStr">
        <is>
          <t>Trial-to-paid conversion rate (%)</t>
        </is>
      </c>
      <c r="B17" s="23" t="n">
        <v>0.22</v>
      </c>
      <c r="C17" s="22" t="inlineStr">
        <is>
          <t>22% free trial conversion</t>
        </is>
      </c>
    </row>
    <row r="18">
      <c r="A18" s="20" t="inlineStr">
        <is>
          <t>Monthly churn rate (%)</t>
        </is>
      </c>
      <c r="B18" s="23" t="n">
        <v>0.03</v>
      </c>
      <c r="C18" s="22" t="inlineStr">
        <is>
          <t>3% monthly churn assumption</t>
        </is>
      </c>
    </row>
    <row r="19" ht="18" customHeight="1">
      <c r="A19" s="19" t="inlineStr">
        <is>
          <t>COSTS</t>
        </is>
      </c>
    </row>
    <row r="20">
      <c r="A20" s="20" t="inlineStr">
        <is>
          <t>Claude API cost per AI analysis ($)</t>
        </is>
      </c>
      <c r="B20" s="23" t="n">
        <v>0.003</v>
      </c>
      <c r="C20" s="22" t="inlineStr">
        <is>
          <t>Anthropic claude-sonnet-4</t>
        </is>
      </c>
    </row>
    <row r="21">
      <c r="A21" s="20" t="inlineStr">
        <is>
          <t>Average AI analyses per user/mo</t>
        </is>
      </c>
      <c r="B21" s="21" t="n">
        <v>150</v>
      </c>
      <c r="C21" s="22" t="inlineStr">
        <is>
          <t>Estimated usage per subscriber</t>
        </is>
      </c>
    </row>
    <row r="22">
      <c r="A22" s="20" t="inlineStr">
        <is>
          <t>NewsAPI commercial license ($/mo)</t>
        </is>
      </c>
      <c r="B22" s="21" t="n">
        <v>449</v>
      </c>
      <c r="C22" s="22" t="inlineStr">
        <is>
          <t>Commercial production license</t>
        </is>
      </c>
    </row>
    <row r="23">
      <c r="A23" s="20" t="inlineStr">
        <is>
          <t>Hosting &amp; infrastructure ($/mo)</t>
        </is>
      </c>
      <c r="B23" s="21" t="n">
        <v>50</v>
      </c>
      <c r="C23" s="22" t="inlineStr">
        <is>
          <t>Netlify/Vercel + domain</t>
        </is>
      </c>
    </row>
    <row r="24">
      <c r="A24" s="20" t="inlineStr">
        <is>
          <t>Stripe processing rate (%)</t>
        </is>
      </c>
      <c r="B24" s="23" t="n">
        <v>0.029</v>
      </c>
      <c r="C24" s="22" t="inlineStr">
        <is>
          <t>2.9% transaction fee</t>
        </is>
      </c>
    </row>
    <row r="25">
      <c r="A25" s="20" t="inlineStr">
        <is>
          <t>Stripe fixed fee per transaction ($)</t>
        </is>
      </c>
      <c r="B25" s="23" t="n">
        <v>0.3</v>
      </c>
      <c r="C25" s="22" t="inlineStr">
        <is>
          <t>$0.30 per transaction</t>
        </is>
      </c>
    </row>
    <row r="26" ht="18" customHeight="1">
      <c r="A26" s="19" t="inlineStr">
        <is>
          <t>HEADCOUNT</t>
        </is>
      </c>
    </row>
    <row r="27">
      <c r="A27" s="20" t="inlineStr">
        <is>
          <t>Founder salary ($/mo)</t>
        </is>
      </c>
      <c r="B27" s="21" t="n">
        <v>0</v>
      </c>
      <c r="C27" s="22" t="inlineStr">
        <is>
          <t>Sweat equity phase 1</t>
        </is>
      </c>
    </row>
    <row r="28">
      <c r="A28" s="20" t="inlineStr">
        <is>
          <t>Month hired — First analyst</t>
        </is>
      </c>
      <c r="B28" s="21" t="n">
        <v>7</v>
      </c>
      <c r="C28" s="22" t="inlineStr">
        <is>
          <t>Month 7 first hire</t>
        </is>
      </c>
    </row>
    <row r="29">
      <c r="A29" s="20" t="inlineStr">
        <is>
          <t>Analyst salary ($/mo)</t>
        </is>
      </c>
      <c r="B29" s="21" t="n">
        <v>5000</v>
      </c>
      <c r="C29" s="22" t="inlineStr">
        <is>
          <t>Intelligence analyst hire</t>
        </is>
      </c>
    </row>
    <row r="30" ht="18" customHeight="1">
      <c r="A30" s="19" t="inlineStr">
        <is>
          <t>MARKET</t>
        </is>
      </c>
    </row>
    <row r="31">
      <c r="A31" s="20" t="inlineStr">
        <is>
          <t>Total addressable market ($B)</t>
        </is>
      </c>
      <c r="B31" s="21" t="n">
        <v>21</v>
      </c>
      <c r="C31" s="22" t="inlineStr">
        <is>
          <t>Source: Mordor Intelligence 2026</t>
        </is>
      </c>
    </row>
    <row r="32">
      <c r="A32" s="20" t="inlineStr">
        <is>
          <t>Market CAGR (%)</t>
        </is>
      </c>
      <c r="B32" s="23" t="n">
        <v>0.267</v>
      </c>
      <c r="C32" s="22" t="inlineStr">
        <is>
          <t>26.7% annual growth rate</t>
        </is>
      </c>
    </row>
    <row r="33">
      <c r="A33" s="20" t="inlineStr">
        <is>
          <t>Target market share year 1 (%)</t>
        </is>
      </c>
      <c r="B33" s="23" t="n">
        <v>0.001</v>
      </c>
      <c r="C33" s="22" t="inlineStr">
        <is>
          <t>0.1% of TAM</t>
        </is>
      </c>
    </row>
  </sheetData>
  <mergeCells count="32">
    <mergeCell ref="C6:G6"/>
    <mergeCell ref="C24:G24"/>
    <mergeCell ref="C15:G15"/>
    <mergeCell ref="C33:G33"/>
    <mergeCell ref="C14:G14"/>
    <mergeCell ref="A19:G19"/>
    <mergeCell ref="A10:G10"/>
    <mergeCell ref="C29:G29"/>
    <mergeCell ref="C4:G4"/>
    <mergeCell ref="C20:G20"/>
    <mergeCell ref="C16:G16"/>
    <mergeCell ref="C25:G25"/>
    <mergeCell ref="A30:G30"/>
    <mergeCell ref="C31:G31"/>
    <mergeCell ref="C22:G22"/>
    <mergeCell ref="C9:G9"/>
    <mergeCell ref="C21:G21"/>
    <mergeCell ref="A1:G1"/>
    <mergeCell ref="C12:G12"/>
    <mergeCell ref="C11:G11"/>
    <mergeCell ref="C27:G27"/>
    <mergeCell ref="C23:G23"/>
    <mergeCell ref="C8:G8"/>
    <mergeCell ref="C17:G17"/>
    <mergeCell ref="C7:G7"/>
    <mergeCell ref="C32:G32"/>
    <mergeCell ref="C28:G28"/>
    <mergeCell ref="A26:G26"/>
    <mergeCell ref="A2:G2"/>
    <mergeCell ref="C13:G13"/>
    <mergeCell ref="C18:G18"/>
    <mergeCell ref="A5:G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32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2" customWidth="1" min="14" max="14"/>
  </cols>
  <sheetData>
    <row r="1" ht="30" customHeight="1">
      <c r="A1" s="16" t="inlineStr">
        <is>
          <t>OCULUS INTELLIGENCE GROUP — MONTHLY P&amp;L FORECAST (APR 2026 – MAR 2027)</t>
        </is>
      </c>
    </row>
    <row r="2" ht="22" customHeight="1">
      <c r="A2" t="inlineStr"/>
      <c r="B2" s="18" t="inlineStr">
        <is>
          <t>Apr 26</t>
        </is>
      </c>
      <c r="C2" s="18" t="inlineStr">
        <is>
          <t>May 26</t>
        </is>
      </c>
      <c r="D2" s="18" t="inlineStr">
        <is>
          <t>Jun 26</t>
        </is>
      </c>
      <c r="E2" s="18" t="inlineStr">
        <is>
          <t>Jul 26</t>
        </is>
      </c>
      <c r="F2" s="18" t="inlineStr">
        <is>
          <t>Aug 26</t>
        </is>
      </c>
      <c r="G2" s="18" t="inlineStr">
        <is>
          <t>Sep 26</t>
        </is>
      </c>
      <c r="H2" s="18" t="inlineStr">
        <is>
          <t>Oct 26</t>
        </is>
      </c>
      <c r="I2" s="18" t="inlineStr">
        <is>
          <t>Nov 26</t>
        </is>
      </c>
      <c r="J2" s="18" t="inlineStr">
        <is>
          <t>Dec 26</t>
        </is>
      </c>
      <c r="K2" s="18" t="inlineStr">
        <is>
          <t>Jan 27</t>
        </is>
      </c>
      <c r="L2" s="18" t="inlineStr">
        <is>
          <t>Feb 27</t>
        </is>
      </c>
      <c r="M2" s="18" t="inlineStr">
        <is>
          <t>Mar 27</t>
        </is>
      </c>
      <c r="N2" s="24" t="inlineStr">
        <is>
          <t>FY TOTAL</t>
        </is>
      </c>
    </row>
    <row r="3">
      <c r="A3" s="19" t="inlineStr">
        <is>
          <t>SUBSCRIBERS</t>
        </is>
      </c>
    </row>
    <row r="4">
      <c r="A4" s="12" t="inlineStr">
        <is>
          <t>Analyst subscribers</t>
        </is>
      </c>
      <c r="B4" s="25">
        <f>Assumptions!B7</f>
        <v/>
      </c>
      <c r="C4" s="25">
        <f>ROUND(B4*(1+Assumptions!B10)*(1-Assumptions!B13),0)</f>
        <v/>
      </c>
      <c r="D4" s="25">
        <f>ROUND(C4*(1+Assumptions!B10)*(1-Assumptions!B13),0)</f>
        <v/>
      </c>
      <c r="E4" s="25">
        <f>ROUND(D4*(1+Assumptions!B10)*(1-Assumptions!B13),0)</f>
        <v/>
      </c>
      <c r="F4" s="25">
        <f>ROUND(E4*(1+Assumptions!B10)*(1-Assumptions!B13),0)</f>
        <v/>
      </c>
      <c r="G4" s="25">
        <f>ROUND(F4*(1+Assumptions!B10)*(1-Assumptions!B13),0)</f>
        <v/>
      </c>
      <c r="H4" s="25">
        <f>ROUND(G4*(1+Assumptions!B10)*(1-Assumptions!B13),0)</f>
        <v/>
      </c>
      <c r="I4" s="25">
        <f>ROUND(H4*(1+Assumptions!B10)*(1-Assumptions!B13),0)</f>
        <v/>
      </c>
      <c r="J4" s="25">
        <f>ROUND(I4*(1+Assumptions!B10)*(1-Assumptions!B13),0)</f>
        <v/>
      </c>
      <c r="K4" s="25">
        <f>ROUND(J4*(1+Assumptions!B10)*(1-Assumptions!B13),0)</f>
        <v/>
      </c>
      <c r="L4" s="25">
        <f>ROUND(K4*(1+Assumptions!B10)*(1-Assumptions!B13),0)</f>
        <v/>
      </c>
      <c r="M4" s="25">
        <f>ROUND(L4*(1+Assumptions!B10)*(1-Assumptions!B13),0)</f>
        <v/>
      </c>
      <c r="N4" s="26">
        <f>SUM(B4:M4)</f>
        <v/>
      </c>
    </row>
    <row r="5">
      <c r="A5" s="12" t="inlineStr">
        <is>
          <t>Professional subscribers</t>
        </is>
      </c>
      <c r="B5" s="25">
        <f>Assumptions!B8</f>
        <v/>
      </c>
      <c r="C5" s="25">
        <f>ROUND(B5*(1+Assumptions!B11)*(1-Assumptions!B13),0)</f>
        <v/>
      </c>
      <c r="D5" s="25">
        <f>ROUND(C5*(1+Assumptions!B11)*(1-Assumptions!B13),0)</f>
        <v/>
      </c>
      <c r="E5" s="25">
        <f>ROUND(D5*(1+Assumptions!B11)*(1-Assumptions!B13),0)</f>
        <v/>
      </c>
      <c r="F5" s="25">
        <f>ROUND(E5*(1+Assumptions!B11)*(1-Assumptions!B13),0)</f>
        <v/>
      </c>
      <c r="G5" s="25">
        <f>ROUND(F5*(1+Assumptions!B11)*(1-Assumptions!B13),0)</f>
        <v/>
      </c>
      <c r="H5" s="25">
        <f>ROUND(G5*(1+Assumptions!B11)*(1-Assumptions!B13),0)</f>
        <v/>
      </c>
      <c r="I5" s="25">
        <f>ROUND(H5*(1+Assumptions!B11)*(1-Assumptions!B13),0)</f>
        <v/>
      </c>
      <c r="J5" s="25">
        <f>ROUND(I5*(1+Assumptions!B11)*(1-Assumptions!B13),0)</f>
        <v/>
      </c>
      <c r="K5" s="25">
        <f>ROUND(J5*(1+Assumptions!B11)*(1-Assumptions!B13),0)</f>
        <v/>
      </c>
      <c r="L5" s="25">
        <f>ROUND(K5*(1+Assumptions!B11)*(1-Assumptions!B13),0)</f>
        <v/>
      </c>
      <c r="M5" s="25">
        <f>ROUND(L5*(1+Assumptions!B11)*(1-Assumptions!B13),0)</f>
        <v/>
      </c>
      <c r="N5" s="26">
        <f>SUM(B5:M5)</f>
        <v/>
      </c>
    </row>
    <row r="6">
      <c r="A6" s="12" t="inlineStr">
        <is>
          <t>Enterprise subscribers</t>
        </is>
      </c>
      <c r="B6" s="25" t="n">
        <v>0</v>
      </c>
      <c r="C6" s="25" t="n">
        <v>0</v>
      </c>
      <c r="D6" s="25">
        <f>Assumptions!B9+1</f>
        <v/>
      </c>
      <c r="E6" s="25">
        <f>ROUND(D6*(1+Assumptions!B12)*(1-Assumptions!B13),0)</f>
        <v/>
      </c>
      <c r="F6" s="25">
        <f>ROUND(E6*(1+Assumptions!B12)*(1-Assumptions!B13),0)</f>
        <v/>
      </c>
      <c r="G6" s="25">
        <f>ROUND(F6*(1+Assumptions!B12)*(1-Assumptions!B13),0)</f>
        <v/>
      </c>
      <c r="H6" s="25">
        <f>ROUND(G6*(1+Assumptions!B12)*(1-Assumptions!B13),0)</f>
        <v/>
      </c>
      <c r="I6" s="25">
        <f>ROUND(H6*(1+Assumptions!B12)*(1-Assumptions!B13),0)</f>
        <v/>
      </c>
      <c r="J6" s="25">
        <f>ROUND(I6*(1+Assumptions!B12)*(1-Assumptions!B13),0)</f>
        <v/>
      </c>
      <c r="K6" s="25">
        <f>ROUND(J6*(1+Assumptions!B12)*(1-Assumptions!B13),0)</f>
        <v/>
      </c>
      <c r="L6" s="25">
        <f>ROUND(K6*(1+Assumptions!B12)*(1-Assumptions!B13),0)</f>
        <v/>
      </c>
      <c r="M6" s="25">
        <f>ROUND(L6*(1+Assumptions!B12)*(1-Assumptions!B13),0)</f>
        <v/>
      </c>
      <c r="N6" s="26">
        <f>SUM(B6:M6)</f>
        <v/>
      </c>
    </row>
    <row r="7">
      <c r="A7" s="27" t="inlineStr">
        <is>
          <t>TOTAL SUBSCRIBERS</t>
        </is>
      </c>
      <c r="B7" s="28">
        <f>B4+B5+B6</f>
        <v/>
      </c>
      <c r="C7" s="28">
        <f>C4+C5+C6</f>
        <v/>
      </c>
      <c r="D7" s="28">
        <f>D4+D5+D6</f>
        <v/>
      </c>
      <c r="E7" s="28">
        <f>E4+E5+E6</f>
        <v/>
      </c>
      <c r="F7" s="28">
        <f>F4+F5+F6</f>
        <v/>
      </c>
      <c r="G7" s="28">
        <f>G4+G5+G6</f>
        <v/>
      </c>
      <c r="H7" s="28">
        <f>H4+H5+H6</f>
        <v/>
      </c>
      <c r="I7" s="28">
        <f>I4+I5+I6</f>
        <v/>
      </c>
      <c r="J7" s="28">
        <f>J4+J5+J6</f>
        <v/>
      </c>
      <c r="K7" s="28">
        <f>K4+K5+K6</f>
        <v/>
      </c>
      <c r="L7" s="28">
        <f>L4+L5+L6</f>
        <v/>
      </c>
      <c r="M7" s="28">
        <f>M4+M5+M6</f>
        <v/>
      </c>
      <c r="N7" s="29">
        <f>SUM(B7:M7)</f>
        <v/>
      </c>
    </row>
    <row r="8">
      <c r="A8" s="19" t="inlineStr">
        <is>
          <t>REVENUE</t>
        </is>
      </c>
    </row>
    <row r="9">
      <c r="A9" s="12" t="inlineStr">
        <is>
          <t>Analyst revenue</t>
        </is>
      </c>
      <c r="B9" s="30">
        <f>B4*Assumptions!B5</f>
        <v/>
      </c>
      <c r="C9" s="30">
        <f>C4*Assumptions!B5</f>
        <v/>
      </c>
      <c r="D9" s="30">
        <f>D4*Assumptions!B5</f>
        <v/>
      </c>
      <c r="E9" s="30">
        <f>E4*Assumptions!B5</f>
        <v/>
      </c>
      <c r="F9" s="30">
        <f>F4*Assumptions!B5</f>
        <v/>
      </c>
      <c r="G9" s="30">
        <f>G4*Assumptions!B5</f>
        <v/>
      </c>
      <c r="H9" s="30">
        <f>H4*Assumptions!B5</f>
        <v/>
      </c>
      <c r="I9" s="30">
        <f>I4*Assumptions!B5</f>
        <v/>
      </c>
      <c r="J9" s="30">
        <f>J4*Assumptions!B5</f>
        <v/>
      </c>
      <c r="K9" s="30">
        <f>K4*Assumptions!B5</f>
        <v/>
      </c>
      <c r="L9" s="30">
        <f>L4*Assumptions!B5</f>
        <v/>
      </c>
      <c r="M9" s="30">
        <f>M4*Assumptions!B5</f>
        <v/>
      </c>
      <c r="N9" s="31">
        <f>SUM(B9:M9)</f>
        <v/>
      </c>
    </row>
    <row r="10">
      <c r="A10" s="12" t="inlineStr">
        <is>
          <t>Professional revenue</t>
        </is>
      </c>
      <c r="B10" s="30">
        <f>B5*Assumptions!B6</f>
        <v/>
      </c>
      <c r="C10" s="30">
        <f>C5*Assumptions!B6</f>
        <v/>
      </c>
      <c r="D10" s="30">
        <f>D5*Assumptions!B6</f>
        <v/>
      </c>
      <c r="E10" s="30">
        <f>E5*Assumptions!B6</f>
        <v/>
      </c>
      <c r="F10" s="30">
        <f>F5*Assumptions!B6</f>
        <v/>
      </c>
      <c r="G10" s="30">
        <f>G5*Assumptions!B6</f>
        <v/>
      </c>
      <c r="H10" s="30">
        <f>H5*Assumptions!B6</f>
        <v/>
      </c>
      <c r="I10" s="30">
        <f>I5*Assumptions!B6</f>
        <v/>
      </c>
      <c r="J10" s="30">
        <f>J5*Assumptions!B6</f>
        <v/>
      </c>
      <c r="K10" s="30">
        <f>K5*Assumptions!B6</f>
        <v/>
      </c>
      <c r="L10" s="30">
        <f>L5*Assumptions!B6</f>
        <v/>
      </c>
      <c r="M10" s="30">
        <f>M5*Assumptions!B6</f>
        <v/>
      </c>
      <c r="N10" s="31">
        <f>SUM(B10:M10)</f>
        <v/>
      </c>
    </row>
    <row r="11">
      <c r="A11" s="12" t="inlineStr">
        <is>
          <t>Enterprise revenue</t>
        </is>
      </c>
      <c r="B11" s="30">
        <f>B6*Assumptions!B7</f>
        <v/>
      </c>
      <c r="C11" s="30">
        <f>C6*Assumptions!B7</f>
        <v/>
      </c>
      <c r="D11" s="30">
        <f>D6*Assumptions!B7</f>
        <v/>
      </c>
      <c r="E11" s="30">
        <f>E6*Assumptions!B7</f>
        <v/>
      </c>
      <c r="F11" s="30">
        <f>F6*Assumptions!B7</f>
        <v/>
      </c>
      <c r="G11" s="30">
        <f>G6*Assumptions!B7</f>
        <v/>
      </c>
      <c r="H11" s="30">
        <f>H6*Assumptions!B7</f>
        <v/>
      </c>
      <c r="I11" s="30">
        <f>I6*Assumptions!B7</f>
        <v/>
      </c>
      <c r="J11" s="30">
        <f>J6*Assumptions!B7</f>
        <v/>
      </c>
      <c r="K11" s="30">
        <f>K6*Assumptions!B7</f>
        <v/>
      </c>
      <c r="L11" s="30">
        <f>L6*Assumptions!B7</f>
        <v/>
      </c>
      <c r="M11" s="30">
        <f>M6*Assumptions!B7</f>
        <v/>
      </c>
      <c r="N11" s="31">
        <f>SUM(B11:M11)</f>
        <v/>
      </c>
    </row>
    <row r="12">
      <c r="A12" s="32" t="inlineStr">
        <is>
          <t>MONTHLY RECURRING REVENUE</t>
        </is>
      </c>
      <c r="B12" s="33">
        <f>B9+B10+B11</f>
        <v/>
      </c>
      <c r="C12" s="33">
        <f>C9+C10+C11</f>
        <v/>
      </c>
      <c r="D12" s="33">
        <f>D9+D10+D11</f>
        <v/>
      </c>
      <c r="E12" s="33">
        <f>E9+E10+E11</f>
        <v/>
      </c>
      <c r="F12" s="33">
        <f>F9+F10+F11</f>
        <v/>
      </c>
      <c r="G12" s="33">
        <f>G9+G10+G11</f>
        <v/>
      </c>
      <c r="H12" s="33">
        <f>H9+H10+H11</f>
        <v/>
      </c>
      <c r="I12" s="33">
        <f>I9+I10+I11</f>
        <v/>
      </c>
      <c r="J12" s="33">
        <f>J9+J10+J11</f>
        <v/>
      </c>
      <c r="K12" s="33">
        <f>K9+K10+K11</f>
        <v/>
      </c>
      <c r="L12" s="33">
        <f>L9+L10+L11</f>
        <v/>
      </c>
      <c r="M12" s="33">
        <f>M9+M10+M11</f>
        <v/>
      </c>
      <c r="N12" s="34">
        <f>SUM(B12:M12)</f>
        <v/>
      </c>
    </row>
    <row r="13">
      <c r="A13" s="12" t="inlineStr">
        <is>
          <t>Annualised Run Rate (ARR)</t>
        </is>
      </c>
      <c r="B13" s="30">
        <f>B12*12</f>
        <v/>
      </c>
      <c r="C13" s="30">
        <f>C12*12</f>
        <v/>
      </c>
      <c r="D13" s="30">
        <f>D12*12</f>
        <v/>
      </c>
      <c r="E13" s="30">
        <f>E12*12</f>
        <v/>
      </c>
      <c r="F13" s="30">
        <f>F12*12</f>
        <v/>
      </c>
      <c r="G13" s="30">
        <f>G12*12</f>
        <v/>
      </c>
      <c r="H13" s="30">
        <f>H12*12</f>
        <v/>
      </c>
      <c r="I13" s="30">
        <f>I12*12</f>
        <v/>
      </c>
      <c r="J13" s="30">
        <f>J12*12</f>
        <v/>
      </c>
      <c r="K13" s="30">
        <f>K12*12</f>
        <v/>
      </c>
      <c r="L13" s="30">
        <f>L12*12</f>
        <v/>
      </c>
      <c r="M13" s="30">
        <f>M12*12</f>
        <v/>
      </c>
      <c r="N13" s="31">
        <f>SUM(B13:M13)</f>
        <v/>
      </c>
    </row>
    <row r="14">
      <c r="A14" s="19" t="inlineStr">
        <is>
          <t>COST OF GOODS SOLD</t>
        </is>
      </c>
    </row>
    <row r="15">
      <c r="A15" s="12" t="inlineStr">
        <is>
          <t>Claude API costs</t>
        </is>
      </c>
      <c r="B15" s="30">
        <f>B7*Assumptions!B17*Assumptions!B16</f>
        <v/>
      </c>
      <c r="C15" s="30">
        <f>C7*Assumptions!B17*Assumptions!B16</f>
        <v/>
      </c>
      <c r="D15" s="30">
        <f>D7*Assumptions!B17*Assumptions!B16</f>
        <v/>
      </c>
      <c r="E15" s="30">
        <f>E7*Assumptions!B17*Assumptions!B16</f>
        <v/>
      </c>
      <c r="F15" s="30">
        <f>F7*Assumptions!B17*Assumptions!B16</f>
        <v/>
      </c>
      <c r="G15" s="30">
        <f>G7*Assumptions!B17*Assumptions!B16</f>
        <v/>
      </c>
      <c r="H15" s="30">
        <f>H7*Assumptions!B17*Assumptions!B16</f>
        <v/>
      </c>
      <c r="I15" s="30">
        <f>I7*Assumptions!B17*Assumptions!B16</f>
        <v/>
      </c>
      <c r="J15" s="30">
        <f>J7*Assumptions!B17*Assumptions!B16</f>
        <v/>
      </c>
      <c r="K15" s="30">
        <f>K7*Assumptions!B17*Assumptions!B16</f>
        <v/>
      </c>
      <c r="L15" s="30">
        <f>L7*Assumptions!B17*Assumptions!B16</f>
        <v/>
      </c>
      <c r="M15" s="30">
        <f>M7*Assumptions!B17*Assumptions!B16</f>
        <v/>
      </c>
      <c r="N15" s="31">
        <f>SUM(B15:M15)</f>
        <v/>
      </c>
    </row>
    <row r="16">
      <c r="A16" s="12" t="inlineStr">
        <is>
          <t>NewsAPI license</t>
        </is>
      </c>
      <c r="B16" s="30">
        <f>Assumptions!B18</f>
        <v/>
      </c>
      <c r="C16" s="30">
        <f>Assumptions!B18</f>
        <v/>
      </c>
      <c r="D16" s="30">
        <f>Assumptions!B18</f>
        <v/>
      </c>
      <c r="E16" s="30">
        <f>Assumptions!B18</f>
        <v/>
      </c>
      <c r="F16" s="30">
        <f>Assumptions!B18</f>
        <v/>
      </c>
      <c r="G16" s="30">
        <f>Assumptions!B18</f>
        <v/>
      </c>
      <c r="H16" s="30">
        <f>Assumptions!B18</f>
        <v/>
      </c>
      <c r="I16" s="30">
        <f>Assumptions!B18</f>
        <v/>
      </c>
      <c r="J16" s="30">
        <f>Assumptions!B18</f>
        <v/>
      </c>
      <c r="K16" s="30">
        <f>Assumptions!B18</f>
        <v/>
      </c>
      <c r="L16" s="30">
        <f>Assumptions!B18</f>
        <v/>
      </c>
      <c r="M16" s="30">
        <f>Assumptions!B18</f>
        <v/>
      </c>
      <c r="N16" s="31">
        <f>SUM(B16:M16)</f>
        <v/>
      </c>
    </row>
    <row r="17">
      <c r="A17" s="12" t="inlineStr">
        <is>
          <t>Hosting &amp; infrastructure</t>
        </is>
      </c>
      <c r="B17" s="30">
        <f>Assumptions!B19</f>
        <v/>
      </c>
      <c r="C17" s="30">
        <f>Assumptions!B19</f>
        <v/>
      </c>
      <c r="D17" s="30">
        <f>Assumptions!B19</f>
        <v/>
      </c>
      <c r="E17" s="30">
        <f>Assumptions!B19</f>
        <v/>
      </c>
      <c r="F17" s="30">
        <f>Assumptions!B19</f>
        <v/>
      </c>
      <c r="G17" s="30">
        <f>Assumptions!B19</f>
        <v/>
      </c>
      <c r="H17" s="30">
        <f>Assumptions!B19</f>
        <v/>
      </c>
      <c r="I17" s="30">
        <f>Assumptions!B19</f>
        <v/>
      </c>
      <c r="J17" s="30">
        <f>Assumptions!B19</f>
        <v/>
      </c>
      <c r="K17" s="30">
        <f>Assumptions!B19</f>
        <v/>
      </c>
      <c r="L17" s="30">
        <f>Assumptions!B19</f>
        <v/>
      </c>
      <c r="M17" s="30">
        <f>Assumptions!B19</f>
        <v/>
      </c>
      <c r="N17" s="31">
        <f>SUM(B17:M17)</f>
        <v/>
      </c>
    </row>
    <row r="18">
      <c r="A18" s="12" t="inlineStr">
        <is>
          <t>Stripe processing fees</t>
        </is>
      </c>
      <c r="B18" s="30">
        <f>B12*Assumptions!B20+B7*Assumptions!B21</f>
        <v/>
      </c>
      <c r="C18" s="30">
        <f>C12*Assumptions!B20+C7*Assumptions!B21</f>
        <v/>
      </c>
      <c r="D18" s="30">
        <f>D12*Assumptions!B20+D7*Assumptions!B21</f>
        <v/>
      </c>
      <c r="E18" s="30">
        <f>E12*Assumptions!B20+E7*Assumptions!B21</f>
        <v/>
      </c>
      <c r="F18" s="30">
        <f>F12*Assumptions!B20+F7*Assumptions!B21</f>
        <v/>
      </c>
      <c r="G18" s="30">
        <f>G12*Assumptions!B20+G7*Assumptions!B21</f>
        <v/>
      </c>
      <c r="H18" s="30">
        <f>H12*Assumptions!B20+H7*Assumptions!B21</f>
        <v/>
      </c>
      <c r="I18" s="30">
        <f>I12*Assumptions!B20+I7*Assumptions!B21</f>
        <v/>
      </c>
      <c r="J18" s="30">
        <f>J12*Assumptions!B20+J7*Assumptions!B21</f>
        <v/>
      </c>
      <c r="K18" s="30">
        <f>K12*Assumptions!B20+K7*Assumptions!B21</f>
        <v/>
      </c>
      <c r="L18" s="30">
        <f>L12*Assumptions!B20+L7*Assumptions!B21</f>
        <v/>
      </c>
      <c r="M18" s="30">
        <f>M12*Assumptions!B20+M7*Assumptions!B21</f>
        <v/>
      </c>
      <c r="N18" s="31">
        <f>SUM(B18:M18)</f>
        <v/>
      </c>
    </row>
    <row r="19">
      <c r="A19" s="35" t="inlineStr">
        <is>
          <t>TOTAL COGS</t>
        </is>
      </c>
      <c r="B19" s="36">
        <f>B15+B16+B17+B18</f>
        <v/>
      </c>
      <c r="C19" s="36">
        <f>C15+C16+C17+C18</f>
        <v/>
      </c>
      <c r="D19" s="36">
        <f>D15+D16+D17+D18</f>
        <v/>
      </c>
      <c r="E19" s="36">
        <f>E15+E16+E17+E18</f>
        <v/>
      </c>
      <c r="F19" s="36">
        <f>F15+F16+F17+F18</f>
        <v/>
      </c>
      <c r="G19" s="36">
        <f>G15+G16+G17+G18</f>
        <v/>
      </c>
      <c r="H19" s="36">
        <f>H15+H16+H17+H18</f>
        <v/>
      </c>
      <c r="I19" s="36">
        <f>I15+I16+I17+I18</f>
        <v/>
      </c>
      <c r="J19" s="36">
        <f>J15+J16+J17+J18</f>
        <v/>
      </c>
      <c r="K19" s="36">
        <f>K15+K16+K17+K18</f>
        <v/>
      </c>
      <c r="L19" s="36">
        <f>L15+L16+L17+L18</f>
        <v/>
      </c>
      <c r="M19" s="36">
        <f>M15+M16+M17+M18</f>
        <v/>
      </c>
      <c r="N19" s="37">
        <f>SUM(B19:M19)</f>
        <v/>
      </c>
    </row>
    <row r="20">
      <c r="A20" s="38" t="inlineStr">
        <is>
          <t>GROSS PROFIT</t>
        </is>
      </c>
      <c r="B20" s="39">
        <f>B12-B19</f>
        <v/>
      </c>
      <c r="C20" s="39">
        <f>C12-C19</f>
        <v/>
      </c>
      <c r="D20" s="39">
        <f>D12-D19</f>
        <v/>
      </c>
      <c r="E20" s="39">
        <f>E12-E19</f>
        <v/>
      </c>
      <c r="F20" s="39">
        <f>F12-F19</f>
        <v/>
      </c>
      <c r="G20" s="39">
        <f>G12-G19</f>
        <v/>
      </c>
      <c r="H20" s="39">
        <f>H12-H19</f>
        <v/>
      </c>
      <c r="I20" s="39">
        <f>I12-I19</f>
        <v/>
      </c>
      <c r="J20" s="39">
        <f>J12-J19</f>
        <v/>
      </c>
      <c r="K20" s="39">
        <f>K12-K19</f>
        <v/>
      </c>
      <c r="L20" s="39">
        <f>L12-L19</f>
        <v/>
      </c>
      <c r="M20" s="39">
        <f>M12-M19</f>
        <v/>
      </c>
      <c r="N20" s="40">
        <f>SUM(B20:M20)</f>
        <v/>
      </c>
    </row>
    <row r="21">
      <c r="A21" s="12" t="inlineStr">
        <is>
          <t>Gross Margin %</t>
        </is>
      </c>
      <c r="B21" s="41">
        <f>IF(B12&gt;0,B20/B12,0)</f>
        <v/>
      </c>
      <c r="C21" s="41">
        <f>IF(C12&gt;0,C20/C12,0)</f>
        <v/>
      </c>
      <c r="D21" s="41">
        <f>IF(D12&gt;0,D20/D12,0)</f>
        <v/>
      </c>
      <c r="E21" s="41">
        <f>IF(E12&gt;0,E20/E12,0)</f>
        <v/>
      </c>
      <c r="F21" s="41">
        <f>IF(F12&gt;0,F20/F12,0)</f>
        <v/>
      </c>
      <c r="G21" s="41">
        <f>IF(G12&gt;0,G20/G12,0)</f>
        <v/>
      </c>
      <c r="H21" s="41">
        <f>IF(H12&gt;0,H20/H12,0)</f>
        <v/>
      </c>
      <c r="I21" s="41">
        <f>IF(I12&gt;0,I20/I12,0)</f>
        <v/>
      </c>
      <c r="J21" s="41">
        <f>IF(J12&gt;0,J20/J12,0)</f>
        <v/>
      </c>
      <c r="K21" s="41">
        <f>IF(K12&gt;0,K20/K12,0)</f>
        <v/>
      </c>
      <c r="L21" s="41">
        <f>IF(L12&gt;0,L20/L12,0)</f>
        <v/>
      </c>
      <c r="M21" s="41">
        <f>IF(M12&gt;0,M20/M12,0)</f>
        <v/>
      </c>
      <c r="N21" s="42">
        <f>SUM(B21:M21)</f>
        <v/>
      </c>
    </row>
    <row r="22">
      <c r="A22" s="19" t="inlineStr">
        <is>
          <t>OPERATING EXPENSES</t>
        </is>
      </c>
    </row>
    <row r="23">
      <c r="A23" s="12" t="inlineStr">
        <is>
          <t>Founder salary</t>
        </is>
      </c>
      <c r="B23" s="30">
        <f>Assumptions!B23</f>
        <v/>
      </c>
      <c r="C23" s="30">
        <f>Assumptions!B23</f>
        <v/>
      </c>
      <c r="D23" s="30">
        <f>Assumptions!B23</f>
        <v/>
      </c>
      <c r="E23" s="30">
        <f>Assumptions!B23</f>
        <v/>
      </c>
      <c r="F23" s="30">
        <f>Assumptions!B23</f>
        <v/>
      </c>
      <c r="G23" s="30">
        <f>Assumptions!B23</f>
        <v/>
      </c>
      <c r="H23" s="30">
        <f>Assumptions!B23</f>
        <v/>
      </c>
      <c r="I23" s="30">
        <f>Assumptions!B23</f>
        <v/>
      </c>
      <c r="J23" s="30">
        <f>Assumptions!B23</f>
        <v/>
      </c>
      <c r="K23" s="30">
        <f>Assumptions!B23</f>
        <v/>
      </c>
      <c r="L23" s="30">
        <f>Assumptions!B23</f>
        <v/>
      </c>
      <c r="M23" s="30">
        <f>Assumptions!B23</f>
        <v/>
      </c>
      <c r="N23" s="31">
        <f>SUM(B23:M23)</f>
        <v/>
      </c>
    </row>
    <row r="24">
      <c r="A24" s="12" t="inlineStr">
        <is>
          <t>Intelligence analyst salary</t>
        </is>
      </c>
      <c r="B24" s="30" t="n">
        <v>0</v>
      </c>
      <c r="C24" s="30" t="n">
        <v>0</v>
      </c>
      <c r="D24" s="30" t="n">
        <v>0</v>
      </c>
      <c r="E24" s="30" t="n">
        <v>0</v>
      </c>
      <c r="F24" s="30" t="n">
        <v>0</v>
      </c>
      <c r="G24" s="30" t="n">
        <v>0</v>
      </c>
      <c r="H24" s="30">
        <f>Assumptions!B25</f>
        <v/>
      </c>
      <c r="I24" s="30">
        <f>Assumptions!B25</f>
        <v/>
      </c>
      <c r="J24" s="30">
        <f>Assumptions!B25</f>
        <v/>
      </c>
      <c r="K24" s="30">
        <f>Assumptions!B25</f>
        <v/>
      </c>
      <c r="L24" s="30">
        <f>Assumptions!B25</f>
        <v/>
      </c>
      <c r="M24" s="30">
        <f>Assumptions!B25</f>
        <v/>
      </c>
      <c r="N24" s="31">
        <f>SUM(B24:M24)</f>
        <v/>
      </c>
    </row>
    <row r="25">
      <c r="A25" s="12" t="inlineStr">
        <is>
          <t>Marketing &amp; outreach</t>
        </is>
      </c>
      <c r="B25" s="30" t="n">
        <v>500</v>
      </c>
      <c r="C25" s="30" t="n">
        <v>500</v>
      </c>
      <c r="D25" s="30" t="n">
        <v>1000</v>
      </c>
      <c r="E25" s="30" t="n">
        <v>1000</v>
      </c>
      <c r="F25" s="30" t="n">
        <v>1500</v>
      </c>
      <c r="G25" s="30" t="n">
        <v>1500</v>
      </c>
      <c r="H25" s="30" t="n">
        <v>2000</v>
      </c>
      <c r="I25" s="30" t="n">
        <v>2000</v>
      </c>
      <c r="J25" s="30" t="n">
        <v>2500</v>
      </c>
      <c r="K25" s="30" t="n">
        <v>2500</v>
      </c>
      <c r="L25" s="30" t="n">
        <v>3000</v>
      </c>
      <c r="M25" s="30" t="n">
        <v>3000</v>
      </c>
      <c r="N25" s="31">
        <f>SUM(B25:M25)</f>
        <v/>
      </c>
    </row>
    <row r="26">
      <c r="A26" s="12" t="inlineStr">
        <is>
          <t>Legal &amp; compliance</t>
        </is>
      </c>
      <c r="B26" s="30" t="n">
        <v>2000</v>
      </c>
      <c r="C26" s="30" t="n">
        <v>0</v>
      </c>
      <c r="D26" s="30" t="n">
        <v>0</v>
      </c>
      <c r="E26" s="30" t="n">
        <v>500</v>
      </c>
      <c r="F26" s="30" t="n">
        <v>0</v>
      </c>
      <c r="G26" s="30" t="n">
        <v>0</v>
      </c>
      <c r="H26" s="30" t="n">
        <v>500</v>
      </c>
      <c r="I26" s="30" t="n">
        <v>0</v>
      </c>
      <c r="J26" s="30" t="n">
        <v>0</v>
      </c>
      <c r="K26" s="30" t="n">
        <v>500</v>
      </c>
      <c r="L26" s="30" t="n">
        <v>0</v>
      </c>
      <c r="M26" s="30" t="n">
        <v>0</v>
      </c>
      <c r="N26" s="31">
        <f>SUM(B26:M26)</f>
        <v/>
      </c>
    </row>
    <row r="27">
      <c r="A27" s="12" t="inlineStr">
        <is>
          <t>Misc / software tools</t>
        </is>
      </c>
      <c r="B27" s="30" t="n">
        <v>200</v>
      </c>
      <c r="C27" s="30" t="n">
        <v>200</v>
      </c>
      <c r="D27" s="30" t="n">
        <v>300</v>
      </c>
      <c r="E27" s="30" t="n">
        <v>300</v>
      </c>
      <c r="F27" s="30" t="n">
        <v>400</v>
      </c>
      <c r="G27" s="30" t="n">
        <v>400</v>
      </c>
      <c r="H27" s="30" t="n">
        <v>500</v>
      </c>
      <c r="I27" s="30" t="n">
        <v>500</v>
      </c>
      <c r="J27" s="30" t="n">
        <v>600</v>
      </c>
      <c r="K27" s="30" t="n">
        <v>600</v>
      </c>
      <c r="L27" s="30" t="n">
        <v>700</v>
      </c>
      <c r="M27" s="30" t="n">
        <v>700</v>
      </c>
      <c r="N27" s="31">
        <f>SUM(B27:M27)</f>
        <v/>
      </c>
    </row>
    <row r="28">
      <c r="A28" s="35" t="inlineStr">
        <is>
          <t>TOTAL OPEX</t>
        </is>
      </c>
      <c r="B28" s="36">
        <f>B23+B24+B25+B26+B27</f>
        <v/>
      </c>
      <c r="C28" s="36">
        <f>C23+C24+C25+C26+C27</f>
        <v/>
      </c>
      <c r="D28" s="36">
        <f>D23+D24+D25+D26+D27</f>
        <v/>
      </c>
      <c r="E28" s="36">
        <f>E23+E24+E25+E26+E27</f>
        <v/>
      </c>
      <c r="F28" s="36">
        <f>F23+F24+F25+F26+F27</f>
        <v/>
      </c>
      <c r="G28" s="36">
        <f>G23+G24+G25+G26+G27</f>
        <v/>
      </c>
      <c r="H28" s="36">
        <f>H23+H24+H25+H26+H27</f>
        <v/>
      </c>
      <c r="I28" s="36">
        <f>I23+I24+I25+I26+I27</f>
        <v/>
      </c>
      <c r="J28" s="36">
        <f>J23+J24+J25+J26+J27</f>
        <v/>
      </c>
      <c r="K28" s="36">
        <f>K23+K24+K25+K26+K27</f>
        <v/>
      </c>
      <c r="L28" s="36">
        <f>L23+L24+L25+L26+L27</f>
        <v/>
      </c>
      <c r="M28" s="36">
        <f>M23+M24+M25+M26+M27</f>
        <v/>
      </c>
      <c r="N28" s="37">
        <f>SUM(B28:M28)</f>
        <v/>
      </c>
    </row>
    <row r="30">
      <c r="A30" s="43" t="inlineStr">
        <is>
          <t>EBITDA</t>
        </is>
      </c>
      <c r="B30" s="44">
        <f>B20-B28</f>
        <v/>
      </c>
      <c r="C30" s="44">
        <f>C20-C28</f>
        <v/>
      </c>
      <c r="D30" s="44">
        <f>D20-D28</f>
        <v/>
      </c>
      <c r="E30" s="44">
        <f>E20-E28</f>
        <v/>
      </c>
      <c r="F30" s="44">
        <f>F20-F28</f>
        <v/>
      </c>
      <c r="G30" s="44">
        <f>G20-G28</f>
        <v/>
      </c>
      <c r="H30" s="44">
        <f>H20-H28</f>
        <v/>
      </c>
      <c r="I30" s="44">
        <f>I20-I28</f>
        <v/>
      </c>
      <c r="J30" s="44">
        <f>J20-J28</f>
        <v/>
      </c>
      <c r="K30" s="44">
        <f>K20-K28</f>
        <v/>
      </c>
      <c r="L30" s="44">
        <f>L20-L28</f>
        <v/>
      </c>
      <c r="M30" s="44">
        <f>M20-M28</f>
        <v/>
      </c>
      <c r="N30" s="45">
        <f>SUM(B30:M30)</f>
        <v/>
      </c>
    </row>
    <row r="31">
      <c r="A31" s="12" t="inlineStr">
        <is>
          <t>EBITDA Margin %</t>
        </is>
      </c>
      <c r="B31" s="41">
        <f>IF(B12&gt;0,B30/B12,0)</f>
        <v/>
      </c>
      <c r="C31" s="41">
        <f>IF(C12&gt;0,C30/C12,0)</f>
        <v/>
      </c>
      <c r="D31" s="41">
        <f>IF(D12&gt;0,D30/D12,0)</f>
        <v/>
      </c>
      <c r="E31" s="41">
        <f>IF(E12&gt;0,E30/E12,0)</f>
        <v/>
      </c>
      <c r="F31" s="41">
        <f>IF(F12&gt;0,F30/F12,0)</f>
        <v/>
      </c>
      <c r="G31" s="41">
        <f>IF(G12&gt;0,G30/G12,0)</f>
        <v/>
      </c>
      <c r="H31" s="41">
        <f>IF(H12&gt;0,H30/H12,0)</f>
        <v/>
      </c>
      <c r="I31" s="41">
        <f>IF(I12&gt;0,I30/I12,0)</f>
        <v/>
      </c>
      <c r="J31" s="41">
        <f>IF(J12&gt;0,J30/J12,0)</f>
        <v/>
      </c>
      <c r="K31" s="41">
        <f>IF(K12&gt;0,K30/K12,0)</f>
        <v/>
      </c>
      <c r="L31" s="41">
        <f>IF(L12&gt;0,L30/L12,0)</f>
        <v/>
      </c>
      <c r="M31" s="41">
        <f>IF(M12&gt;0,M30/M12,0)</f>
        <v/>
      </c>
      <c r="N31" s="42">
        <f>SUM(B31:M31)</f>
        <v/>
      </c>
    </row>
    <row r="32">
      <c r="A32" s="46" t="inlineStr">
        <is>
          <t>Cumulative Cash Flow</t>
        </is>
      </c>
      <c r="B32" s="47">
        <f>B30</f>
        <v/>
      </c>
      <c r="C32" s="47">
        <f>B32+C30</f>
        <v/>
      </c>
      <c r="D32" s="47">
        <f>C32+D30</f>
        <v/>
      </c>
      <c r="E32" s="47">
        <f>D32+E30</f>
        <v/>
      </c>
      <c r="F32" s="47">
        <f>E32+F30</f>
        <v/>
      </c>
      <c r="G32" s="47">
        <f>F32+G30</f>
        <v/>
      </c>
      <c r="H32" s="47">
        <f>G32+H30</f>
        <v/>
      </c>
      <c r="I32" s="47">
        <f>H32+I30</f>
        <v/>
      </c>
      <c r="J32" s="47">
        <f>I32+J30</f>
        <v/>
      </c>
      <c r="K32" s="47">
        <f>J32+K30</f>
        <v/>
      </c>
      <c r="L32" s="47">
        <f>K32+L30</f>
        <v/>
      </c>
      <c r="M32" s="47">
        <f>L32+M30</f>
        <v/>
      </c>
      <c r="N32" s="48">
        <f>SUM(B32:M32)</f>
        <v/>
      </c>
    </row>
  </sheetData>
  <mergeCells count="5">
    <mergeCell ref="A8:N8"/>
    <mergeCell ref="A3:N3"/>
    <mergeCell ref="A22:N22"/>
    <mergeCell ref="A14:N14"/>
    <mergeCell ref="A1:N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18" customWidth="1" min="2" max="2"/>
    <col width="40" customWidth="1" min="3" max="3"/>
    <col width="5" customWidth="1" min="4" max="4"/>
    <col width="5" customWidth="1" min="5" max="5"/>
    <col width="5" customWidth="1" min="6" max="6"/>
  </cols>
  <sheetData>
    <row r="1" ht="30" customHeight="1">
      <c r="A1" s="16" t="inlineStr">
        <is>
          <t>OCULUS INTELLIGENCE GROUP — VALUATION MODEL</t>
        </is>
      </c>
    </row>
    <row r="3">
      <c r="A3" s="6" t="inlineStr">
        <is>
          <t>SaaS REVENUE MULTIPLE VALUATION</t>
        </is>
      </c>
    </row>
    <row r="4">
      <c r="A4" s="12" t="inlineStr">
        <is>
          <t>METRIC</t>
        </is>
      </c>
      <c r="B4" t="inlineStr">
        <is>
          <t>VALUE</t>
        </is>
      </c>
      <c r="C4" s="22" t="inlineStr">
        <is>
          <t>NOTES</t>
        </is>
      </c>
    </row>
    <row r="5">
      <c r="A5" s="12" t="inlineStr">
        <is>
          <t>ARR Month 12</t>
        </is>
      </c>
      <c r="B5" s="49">
        <f>'Monthly P&amp;L'!N12*12</f>
        <v/>
      </c>
      <c r="C5" s="22" t="inlineStr">
        <is>
          <t>Full year annualised from model</t>
        </is>
      </c>
    </row>
    <row r="6">
      <c r="A6" s="12" t="inlineStr">
        <is>
          <t>ARR Month 12 (MRR x12)</t>
        </is>
      </c>
      <c r="B6" s="49">
        <f>B5</f>
        <v/>
      </c>
      <c r="C6" s="22" t="inlineStr">
        <is>
          <t>Cross-check</t>
        </is>
      </c>
    </row>
    <row r="7">
      <c r="A7" s="12" t="inlineStr">
        <is>
          <t>Conservative ARR multiple</t>
        </is>
      </c>
      <c r="B7" s="50" t="n">
        <v>8</v>
      </c>
      <c r="C7" s="22" t="inlineStr">
        <is>
          <t>8x ARR = seed-stage OSINT SaaS</t>
        </is>
      </c>
    </row>
    <row r="8">
      <c r="A8" s="12" t="inlineStr">
        <is>
          <t>Base ARR multiple</t>
        </is>
      </c>
      <c r="B8" s="50" t="n">
        <v>12</v>
      </c>
      <c r="C8" s="22" t="inlineStr">
        <is>
          <t>12x ARR = typical Series A SaaS</t>
        </is>
      </c>
    </row>
    <row r="9">
      <c r="A9" s="12" t="inlineStr">
        <is>
          <t>Optimistic ARR multiple</t>
        </is>
      </c>
      <c r="B9" s="50" t="n">
        <v>20</v>
      </c>
      <c r="C9" s="22" t="inlineStr">
        <is>
          <t>20x ARR = AI-native premium</t>
        </is>
      </c>
    </row>
    <row r="11">
      <c r="A11" s="6" t="inlineStr">
        <is>
          <t>VALUATION SCENARIOS</t>
        </is>
      </c>
    </row>
    <row r="12" ht="22" customHeight="1">
      <c r="A12" s="51" t="inlineStr">
        <is>
          <t>Conservative (8x ARR)</t>
        </is>
      </c>
      <c r="B12" s="52">
        <f>B5*B7</f>
        <v/>
      </c>
      <c r="C12" s="22" t="inlineStr">
        <is>
          <t>Seed round, discount for early stage</t>
        </is>
      </c>
    </row>
    <row r="13" ht="22" customHeight="1">
      <c r="A13" s="51" t="inlineStr">
        <is>
          <t>Base Case (12x ARR)</t>
        </is>
      </c>
      <c r="B13" s="52">
        <f>B5*B8</f>
        <v/>
      </c>
      <c r="C13" s="22" t="inlineStr">
        <is>
          <t>Series A equivalent valuation</t>
        </is>
      </c>
    </row>
    <row r="14" ht="22" customHeight="1">
      <c r="A14" s="51" t="inlineStr">
        <is>
          <t>Optimistic (20x ARR)</t>
        </is>
      </c>
      <c r="B14" s="52">
        <f>B5*B9</f>
        <v/>
      </c>
      <c r="C14" s="22" t="inlineStr">
        <is>
          <t>AI-native premium, strong growth</t>
        </is>
      </c>
    </row>
    <row r="17">
      <c r="A17" s="6" t="inlineStr">
        <is>
          <t>SEED ROUND ANALYSIS</t>
        </is>
      </c>
    </row>
    <row r="18">
      <c r="A18" s="12" t="inlineStr">
        <is>
          <t>Raise amount ($)</t>
        </is>
      </c>
      <c r="B18" s="50" t="n">
        <v>150000</v>
      </c>
      <c r="C18" s="22" t="inlineStr">
        <is>
          <t>Target seed raise</t>
        </is>
      </c>
    </row>
    <row r="19">
      <c r="A19" s="12" t="inlineStr">
        <is>
          <t>Pre-money valuation (base)</t>
        </is>
      </c>
      <c r="B19" s="49">
        <f>B13</f>
        <v/>
      </c>
      <c r="C19" s="22" t="inlineStr">
        <is>
          <t>From valuation model above</t>
        </is>
      </c>
    </row>
    <row r="20">
      <c r="A20" s="12" t="inlineStr">
        <is>
          <t>Post-money valuation</t>
        </is>
      </c>
      <c r="B20" s="49">
        <f>B19+B18</f>
        <v/>
      </c>
      <c r="C20" s="22" t="inlineStr">
        <is>
          <t>Pre-money + raise</t>
        </is>
      </c>
    </row>
    <row r="21">
      <c r="A21" s="12" t="inlineStr">
        <is>
          <t>Investor equity % for $150K</t>
        </is>
      </c>
      <c r="B21" s="53">
        <f>B18/B20</f>
        <v/>
      </c>
      <c r="C21" s="22" t="inlineStr">
        <is>
          <t>Dilution at base case</t>
        </is>
      </c>
    </row>
    <row r="22">
      <c r="A22" s="12" t="inlineStr">
        <is>
          <t>Founder retains (%)</t>
        </is>
      </c>
      <c r="B22" s="53">
        <f>1-B21</f>
        <v/>
      </c>
      <c r="C22" s="22" t="inlineStr"/>
    </row>
  </sheetData>
  <mergeCells count="18">
    <mergeCell ref="C13:F13"/>
    <mergeCell ref="C22:F22"/>
    <mergeCell ref="C9:F9"/>
    <mergeCell ref="A11:F11"/>
    <mergeCell ref="C18:F18"/>
    <mergeCell ref="C19:F19"/>
    <mergeCell ref="C8:F8"/>
    <mergeCell ref="C4:F4"/>
    <mergeCell ref="A1:F1"/>
    <mergeCell ref="C12:F12"/>
    <mergeCell ref="C20:F20"/>
    <mergeCell ref="C6:F6"/>
    <mergeCell ref="C7:F7"/>
    <mergeCell ref="C21:F21"/>
    <mergeCell ref="A17:F17"/>
    <mergeCell ref="A3:F3"/>
    <mergeCell ref="C5:F5"/>
    <mergeCell ref="C14:F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15" customWidth="1" min="3" max="3"/>
    <col width="28" customWidth="1" min="4" max="4"/>
    <col width="12" customWidth="1" min="5" max="5"/>
    <col width="14" customWidth="1" min="6" max="6"/>
    <col width="15" customWidth="1" min="7" max="7"/>
    <col width="14" customWidth="1" min="8" max="8"/>
    <col width="14" customWidth="1" min="9" max="9"/>
    <col width="30" customWidth="1" min="10" max="10"/>
  </cols>
  <sheetData>
    <row r="1" ht="30" customHeight="1">
      <c r="A1" s="16" t="inlineStr">
        <is>
          <t>OCULUS — SALES OUTREACH TRACKER</t>
        </is>
      </c>
    </row>
    <row r="2" ht="22" customHeight="1">
      <c r="A2" s="18" t="inlineStr">
        <is>
          <t>PROSPECT NAME</t>
        </is>
      </c>
      <c r="B2" s="18" t="inlineStr">
        <is>
          <t>COMPANY</t>
        </is>
      </c>
      <c r="C2" s="18" t="inlineStr">
        <is>
          <t>SEGMENT</t>
        </is>
      </c>
      <c r="D2" s="18" t="inlineStr">
        <is>
          <t>CONTACT EMAIL</t>
        </is>
      </c>
      <c r="E2" s="18" t="inlineStr">
        <is>
          <t>DATE SENT</t>
        </is>
      </c>
      <c r="F2" s="18" t="inlineStr">
        <is>
          <t>TEMPLATE USED</t>
        </is>
      </c>
      <c r="G2" s="18" t="inlineStr">
        <is>
          <t>STATUS</t>
        </is>
      </c>
      <c r="H2" s="18" t="inlineStr">
        <is>
          <t>FOLLOW-UP DATE</t>
        </is>
      </c>
      <c r="I2" s="18" t="inlineStr">
        <is>
          <t>DEAL SIZE ($/MO)</t>
        </is>
      </c>
      <c r="J2" s="18" t="inlineStr">
        <is>
          <t>NOTES</t>
        </is>
      </c>
    </row>
    <row r="3" ht="16" customHeight="1">
      <c r="A3" s="12" t="inlineStr">
        <is>
          <t>Sarah Mitchell</t>
        </is>
      </c>
      <c r="B3" s="12" t="inlineStr">
        <is>
          <t>Reuters</t>
        </is>
      </c>
      <c r="C3" s="12" t="inlineStr">
        <is>
          <t>Journalist</t>
        </is>
      </c>
      <c r="D3" s="12" t="inlineStr">
        <is>
          <t>s.mitchell@reuters.com</t>
        </is>
      </c>
      <c r="E3" s="12" t="inlineStr"/>
      <c r="F3" s="12" t="inlineStr">
        <is>
          <t>Email T1</t>
        </is>
      </c>
      <c r="G3" s="12" t="inlineStr">
        <is>
          <t>Not Sent</t>
        </is>
      </c>
      <c r="H3" s="12" t="inlineStr"/>
      <c r="I3" s="13" t="inlineStr">
        <is>
          <t>99</t>
        </is>
      </c>
      <c r="J3" s="12" t="inlineStr">
        <is>
          <t>War correspondent, ME beat</t>
        </is>
      </c>
    </row>
    <row r="4" ht="16" customHeight="1">
      <c r="A4" s="12" t="inlineStr">
        <is>
          <t>James Okafor</t>
        </is>
      </c>
      <c r="B4" s="12" t="inlineStr">
        <is>
          <t>Citadel Energy</t>
        </is>
      </c>
      <c r="C4" s="12" t="inlineStr">
        <is>
          <t>Trader</t>
        </is>
      </c>
      <c r="D4" s="12" t="inlineStr"/>
      <c r="E4" s="12" t="inlineStr"/>
      <c r="F4" s="12" t="inlineStr">
        <is>
          <t>Email T2</t>
        </is>
      </c>
      <c r="G4" s="12" t="inlineStr">
        <is>
          <t>Not Sent</t>
        </is>
      </c>
      <c r="H4" s="12" t="inlineStr"/>
      <c r="I4" s="13" t="inlineStr">
        <is>
          <t>499</t>
        </is>
      </c>
      <c r="J4" s="12" t="inlineStr">
        <is>
          <t>Head of Energy Research</t>
        </is>
      </c>
    </row>
    <row r="5" ht="16" customHeight="1">
      <c r="A5" s="12" t="inlineStr">
        <is>
          <t>Dr Anna Chen</t>
        </is>
      </c>
      <c r="B5" s="12" t="inlineStr">
        <is>
          <t>Control Risks</t>
        </is>
      </c>
      <c r="C5" s="12" t="inlineStr">
        <is>
          <t>Consultancy</t>
        </is>
      </c>
      <c r="D5" s="12" t="inlineStr"/>
      <c r="E5" s="12" t="inlineStr"/>
      <c r="F5" s="12" t="inlineStr">
        <is>
          <t>Email T3 (WL)</t>
        </is>
      </c>
      <c r="G5" s="12" t="inlineStr">
        <is>
          <t>Not Sent</t>
        </is>
      </c>
      <c r="H5" s="12" t="inlineStr"/>
      <c r="I5" s="13" t="inlineStr">
        <is>
          <t>2000</t>
        </is>
      </c>
      <c r="J5" s="12" t="inlineStr">
        <is>
          <t>Director of Intelligence Products</t>
        </is>
      </c>
    </row>
    <row r="6" ht="16" customHeight="1">
      <c r="A6" s="12" t="inlineStr">
        <is>
          <t>Mark Stavros</t>
        </is>
      </c>
      <c r="B6" s="12" t="inlineStr">
        <is>
          <t>Lloyd's Syndicate 4472</t>
        </is>
      </c>
      <c r="C6" s="12" t="inlineStr">
        <is>
          <t>Insurance</t>
        </is>
      </c>
      <c r="D6" s="12" t="inlineStr"/>
      <c r="E6" s="12" t="inlineStr"/>
      <c r="F6" s="12" t="inlineStr">
        <is>
          <t>Email T5</t>
        </is>
      </c>
      <c r="G6" s="12" t="inlineStr">
        <is>
          <t>Not Sent</t>
        </is>
      </c>
      <c r="H6" s="12" t="inlineStr"/>
      <c r="I6" s="13" t="inlineStr">
        <is>
          <t>5000</t>
        </is>
      </c>
      <c r="J6" s="12" t="inlineStr">
        <is>
          <t>Marine underwriter, Hormuz exposure</t>
        </is>
      </c>
    </row>
    <row r="7" ht="16" customHeight="1">
      <c r="A7" s="12" t="inlineStr">
        <is>
          <t>Priya Nair</t>
        </is>
      </c>
      <c r="B7" s="12" t="inlineStr">
        <is>
          <t>Clifford Chance</t>
        </is>
      </c>
      <c r="C7" s="12" t="inlineStr">
        <is>
          <t>Legal</t>
        </is>
      </c>
      <c r="D7" s="12" t="inlineStr"/>
      <c r="E7" s="12" t="inlineStr"/>
      <c r="F7" s="12" t="inlineStr">
        <is>
          <t>Email T4</t>
        </is>
      </c>
      <c r="G7" s="12" t="inlineStr">
        <is>
          <t>Not Sent</t>
        </is>
      </c>
      <c r="H7" s="12" t="inlineStr"/>
      <c r="I7" s="13" t="inlineStr">
        <is>
          <t>1000</t>
        </is>
      </c>
      <c r="J7" s="12" t="inlineStr">
        <is>
          <t>Sanctions practice partner</t>
        </is>
      </c>
    </row>
    <row r="8">
      <c r="A8" s="54" t="inlineStr">
        <is>
          <t>PIPELINE TOTALS</t>
        </is>
      </c>
      <c r="I8" s="55">
        <f>SUM(I3:I7)</f>
        <v/>
      </c>
    </row>
    <row r="9" ht="16" customHeight="1"/>
    <row r="10" ht="16" customHeight="1"/>
    <row r="11" ht="16" customHeight="1"/>
    <row r="12" ht="16" customHeight="1"/>
    <row r="13" ht="16" customHeight="1"/>
    <row r="14" ht="16" customHeight="1"/>
    <row r="15" ht="16" customHeight="1"/>
    <row r="16" ht="16" customHeight="1"/>
    <row r="17" ht="16" customHeight="1"/>
    <row r="18" ht="16" customHeight="1"/>
    <row r="19" ht="16" customHeight="1"/>
    <row r="20" ht="16" customHeight="1"/>
    <row r="21" ht="16" customHeight="1"/>
    <row r="22" ht="16" customHeight="1"/>
    <row r="23" ht="16" customHeight="1"/>
    <row r="24" ht="16" customHeight="1"/>
    <row r="25" ht="16" customHeight="1"/>
    <row r="26" ht="16" customHeight="1"/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</sheetData>
  <mergeCells count="1">
    <mergeCell ref="A1:J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40" customWidth="1" min="3" max="3"/>
    <col width="5" customWidth="1" min="4" max="4"/>
    <col width="5" customWidth="1" min="5" max="5"/>
    <col width="5" customWidth="1" min="6" max="6"/>
  </cols>
  <sheetData>
    <row r="1" ht="30" customHeight="1">
      <c r="A1" s="16" t="inlineStr">
        <is>
          <t>OCULUS — UNIT ECONOMICS &amp; SaaS METRICS</t>
        </is>
      </c>
    </row>
    <row r="3">
      <c r="A3" s="19" t="inlineStr">
        <is>
          <t>CUSTOMER ACQUISITION</t>
        </is>
      </c>
    </row>
    <row r="4">
      <c r="A4" s="12" t="inlineStr">
        <is>
          <t>Outreach emails per prospect</t>
        </is>
      </c>
      <c r="B4" s="56" t="n">
        <v>5</v>
      </c>
      <c r="C4" s="22" t="inlineStr">
        <is>
          <t>Avg touches to convert</t>
        </is>
      </c>
    </row>
    <row r="5">
      <c r="A5" s="12" t="inlineStr">
        <is>
          <t>Time per email (hours)</t>
        </is>
      </c>
      <c r="B5" s="56" t="n">
        <v>0.25</v>
      </c>
      <c r="C5" s="22" t="inlineStr">
        <is>
          <t>15 min per personalised email</t>
        </is>
      </c>
    </row>
    <row r="6">
      <c r="A6" s="12" t="inlineStr">
        <is>
          <t>Analyst salary ($/hour)</t>
        </is>
      </c>
      <c r="B6" s="50" t="n">
        <v>25</v>
      </c>
      <c r="C6" s="22" t="inlineStr">
        <is>
          <t>Founder time cost</t>
        </is>
      </c>
    </row>
    <row r="7">
      <c r="A7" s="12" t="inlineStr">
        <is>
          <t>CAC — Analyst plan ($)</t>
        </is>
      </c>
      <c r="B7" s="49">
        <f>B4*B5*B6</f>
        <v/>
      </c>
      <c r="C7" s="22" t="inlineStr">
        <is>
          <t>Blended CAC all-in</t>
        </is>
      </c>
    </row>
    <row r="8">
      <c r="A8" s="12" t="inlineStr">
        <is>
          <t>CAC — Professional plan ($)</t>
        </is>
      </c>
      <c r="B8" s="49">
        <f>B4*B5*B6*2</f>
        <v/>
      </c>
      <c r="C8" s="22" t="inlineStr">
        <is>
          <t>Higher touch for Pro</t>
        </is>
      </c>
    </row>
    <row r="9">
      <c r="A9" s="12" t="inlineStr">
        <is>
          <t>CAC — Enterprise plan ($)</t>
        </is>
      </c>
      <c r="B9" s="49">
        <f>B4*B5*B6*8</f>
        <v/>
      </c>
      <c r="C9" s="22" t="inlineStr">
        <is>
          <t>Enterprise requires more effort</t>
        </is>
      </c>
    </row>
    <row r="11">
      <c r="A11" s="19" t="inlineStr">
        <is>
          <t>CUSTOMER LIFETIME VALUE</t>
        </is>
      </c>
    </row>
    <row r="12">
      <c r="A12" s="12" t="inlineStr">
        <is>
          <t>Average Analyst subscription (mo)</t>
        </is>
      </c>
      <c r="B12" s="56" t="n">
        <v>24</v>
      </c>
      <c r="C12" s="22" t="inlineStr">
        <is>
          <t>2yr average before churn</t>
        </is>
      </c>
    </row>
    <row r="13">
      <c r="A13" s="12" t="inlineStr">
        <is>
          <t>Average Professional subscription (mo)</t>
        </is>
      </c>
      <c r="B13" s="56" t="n">
        <v>36</v>
      </c>
      <c r="C13" s="22" t="inlineStr">
        <is>
          <t>3yr average</t>
        </is>
      </c>
    </row>
    <row r="14">
      <c r="A14" s="12" t="inlineStr">
        <is>
          <t>Average Enterprise subscription (mo)</t>
        </is>
      </c>
      <c r="B14" s="56" t="n">
        <v>48</v>
      </c>
      <c r="C14" s="22" t="inlineStr">
        <is>
          <t>4yr contracts typical</t>
        </is>
      </c>
    </row>
    <row r="15">
      <c r="A15" s="12" t="inlineStr">
        <is>
          <t>LTV — Analyst ($)</t>
        </is>
      </c>
      <c r="B15" s="49">
        <f>Assumptions!B5*B14</f>
        <v/>
      </c>
      <c r="C15" s="22" t="inlineStr">
        <is>
          <t>Revenue × avg months</t>
        </is>
      </c>
    </row>
    <row r="16">
      <c r="A16" s="12" t="inlineStr">
        <is>
          <t>LTV — Professional ($)</t>
        </is>
      </c>
      <c r="B16" s="49">
        <f>Assumptions!B6*B15</f>
        <v/>
      </c>
      <c r="C16" s="22" t="inlineStr">
        <is>
          <t>Revenue × avg months</t>
        </is>
      </c>
    </row>
    <row r="17">
      <c r="A17" s="12" t="inlineStr">
        <is>
          <t>LTV — Enterprise ($)</t>
        </is>
      </c>
      <c r="B17" s="49">
        <f>Assumptions!B7*B16</f>
        <v/>
      </c>
      <c r="C17" s="22" t="inlineStr">
        <is>
          <t>Revenue × avg months</t>
        </is>
      </c>
    </row>
    <row r="19">
      <c r="A19" s="19" t="inlineStr">
        <is>
          <t>LTV:CAC RATIOS</t>
        </is>
      </c>
    </row>
    <row r="20">
      <c r="A20" s="12" t="inlineStr">
        <is>
          <t>LTV:CAC — Analyst</t>
        </is>
      </c>
      <c r="B20" s="49">
        <f>B17/B7</f>
        <v/>
      </c>
      <c r="C20" s="22" t="inlineStr">
        <is>
          <t>Target &gt;3:1</t>
        </is>
      </c>
    </row>
    <row r="21">
      <c r="A21" s="12" t="inlineStr">
        <is>
          <t>LTV:CAC — Professional</t>
        </is>
      </c>
      <c r="B21" s="49">
        <f>B18/B8</f>
        <v/>
      </c>
      <c r="C21" s="22" t="inlineStr">
        <is>
          <t>Target &gt;3:1</t>
        </is>
      </c>
    </row>
    <row r="22">
      <c r="A22" s="12" t="inlineStr">
        <is>
          <t>LTV:CAC — Enterprise</t>
        </is>
      </c>
      <c r="B22" s="49">
        <f>B19/B9</f>
        <v/>
      </c>
      <c r="C22" s="22" t="inlineStr">
        <is>
          <t>Target &gt;3:1</t>
        </is>
      </c>
    </row>
    <row r="24">
      <c r="A24" s="19" t="inlineStr">
        <is>
          <t>PAYBACK PERIODS</t>
        </is>
      </c>
    </row>
    <row r="25">
      <c r="A25" s="12" t="inlineStr">
        <is>
          <t>Payback — Analyst (months)</t>
        </is>
      </c>
      <c r="B25" s="57">
        <f>IF(Assumptions!B5&gt;0,B7/Assumptions!B5,0)</f>
        <v/>
      </c>
      <c r="C25" s="22" t="inlineStr">
        <is>
          <t>Months to recover CAC</t>
        </is>
      </c>
    </row>
    <row r="26">
      <c r="A26" s="12" t="inlineStr">
        <is>
          <t>Payback — Professional (months)</t>
        </is>
      </c>
      <c r="B26" s="57">
        <f>IF(Assumptions!B6&gt;0,B8/Assumptions!B6,0)</f>
        <v/>
      </c>
      <c r="C26" s="22" t="inlineStr"/>
    </row>
    <row r="27">
      <c r="A27" s="12" t="inlineStr">
        <is>
          <t>Payback — Enterprise (months)</t>
        </is>
      </c>
      <c r="B27" s="57">
        <f>IF(Assumptions!B7&gt;0,B9/Assumptions!B7,0)</f>
        <v/>
      </c>
      <c r="C27" s="22" t="inlineStr"/>
    </row>
  </sheetData>
  <mergeCells count="23">
    <mergeCell ref="C17:F17"/>
    <mergeCell ref="C8:F8"/>
    <mergeCell ref="C7:F7"/>
    <mergeCell ref="A3:F3"/>
    <mergeCell ref="C13:F13"/>
    <mergeCell ref="C6:F6"/>
    <mergeCell ref="C15:F15"/>
    <mergeCell ref="C5:F5"/>
    <mergeCell ref="C14:F14"/>
    <mergeCell ref="A19:F19"/>
    <mergeCell ref="C4:F4"/>
    <mergeCell ref="C20:F20"/>
    <mergeCell ref="C26:F26"/>
    <mergeCell ref="C16:F16"/>
    <mergeCell ref="C25:F25"/>
    <mergeCell ref="C22:F22"/>
    <mergeCell ref="A24:F24"/>
    <mergeCell ref="C9:F9"/>
    <mergeCell ref="A11:F11"/>
    <mergeCell ref="A1:F1"/>
    <mergeCell ref="C12:F12"/>
    <mergeCell ref="C21:F21"/>
    <mergeCell ref="C27:F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2026-03-23T04:03:05Z</dcterms:created>
  <dcterms:modified xmlns:dcterms="http://purl.org/dc/terms/" xmlns:xsi="http://www.w3.org/2001/XMLSchema-instance" xsi:type="dcterms:W3CDTF">2026-03-23T04:03:05Z</dcterms:modified>
</cp:coreProperties>
</file>